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dfd129c6-56b9-4160-a31f-cdab898a25a2/"/>
    </mc:Choice>
  </mc:AlternateContent>
  <xr:revisionPtr revIDLastSave="0" documentId="13_ncr:40000001_{7833F3F0-F9BA-4255-BD47-86E0E9A7DE31}" xr6:coauthVersionLast="47" xr6:coauthVersionMax="47" xr10:uidLastSave="{00000000-0000-0000-0000-000000000000}"/>
  <bookViews>
    <workbookView xWindow="3720" yWindow="3720" windowWidth="21600" windowHeight="12735" tabRatio="786" xr2:uid="{00000000-000D-0000-FFFF-FFFF00000000}"/>
  </bookViews>
  <sheets>
    <sheet name="Kap.01" sheetId="28" r:id="rId1"/>
    <sheet name="Kap.02" sheetId="29" r:id="rId2"/>
    <sheet name="Kap. 03" sheetId="30" r:id="rId3"/>
    <sheet name="Kap. 04" sheetId="31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3">'Kap. 04'!$A$1:$K$333</definedName>
    <definedName name="_xlnm.Print_Area" localSheetId="8">'Kap. 09'!$A$1:$I$92</definedName>
    <definedName name="_xlnm.Print_Area" localSheetId="1">Kap.02!$A$1:$I$40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8" i="23" l="1"/>
  <c r="G133" i="31"/>
  <c r="G132" i="31"/>
  <c r="G130" i="31"/>
  <c r="G129" i="31"/>
  <c r="G127" i="31"/>
  <c r="G126" i="31"/>
  <c r="G124" i="31"/>
  <c r="G123" i="31"/>
  <c r="G121" i="31"/>
  <c r="G120" i="31"/>
  <c r="G119" i="31"/>
  <c r="G117" i="31"/>
  <c r="G116" i="31"/>
  <c r="G114" i="31"/>
  <c r="G113" i="31"/>
  <c r="G111" i="31"/>
  <c r="G110" i="31"/>
  <c r="G99" i="31"/>
  <c r="G98" i="31"/>
  <c r="G97" i="31"/>
  <c r="G95" i="31"/>
  <c r="G94" i="31"/>
  <c r="G92" i="31"/>
  <c r="G91" i="31"/>
  <c r="G90" i="31"/>
  <c r="G89" i="31"/>
  <c r="G87" i="31"/>
  <c r="G86" i="31"/>
  <c r="G84" i="31"/>
  <c r="G83" i="31"/>
  <c r="G81" i="31"/>
  <c r="G80" i="31"/>
  <c r="G79" i="31"/>
  <c r="G77" i="31"/>
  <c r="G76" i="31"/>
  <c r="G73" i="31"/>
  <c r="G72" i="31"/>
  <c r="G66" i="31"/>
  <c r="G65" i="31"/>
  <c r="G70" i="31"/>
  <c r="G69" i="31"/>
  <c r="G68" i="31"/>
  <c r="G63" i="31"/>
  <c r="G62" i="31"/>
  <c r="G61" i="31"/>
  <c r="G59" i="31"/>
  <c r="G58" i="31"/>
  <c r="G51" i="31"/>
  <c r="G50" i="31"/>
  <c r="G48" i="31"/>
  <c r="G47" i="31"/>
  <c r="G45" i="31"/>
  <c r="G44" i="31"/>
  <c r="G42" i="31"/>
  <c r="G41" i="31"/>
  <c r="G39" i="31"/>
  <c r="G38" i="31"/>
  <c r="G36" i="31"/>
  <c r="G35" i="31"/>
  <c r="G33" i="31"/>
  <c r="G32" i="31"/>
  <c r="G30" i="31"/>
  <c r="G29" i="31"/>
  <c r="G27" i="31"/>
  <c r="G26" i="31"/>
  <c r="G24" i="31"/>
  <c r="G23" i="31"/>
  <c r="G22" i="31"/>
  <c r="G20" i="31"/>
  <c r="G19" i="31"/>
  <c r="G17" i="31"/>
  <c r="G16" i="31"/>
  <c r="G14" i="31"/>
  <c r="G13" i="31"/>
  <c r="G12" i="31"/>
  <c r="G11" i="31"/>
  <c r="F216" i="31" l="1"/>
  <c r="F331" i="31" s="1"/>
  <c r="F333" i="31" s="1"/>
  <c r="G216" i="31"/>
  <c r="E216" i="31"/>
  <c r="E331" i="31" s="1"/>
  <c r="G331" i="31"/>
  <c r="G317" i="31"/>
  <c r="G56" i="8"/>
  <c r="F56" i="8"/>
  <c r="E56" i="8"/>
  <c r="G38" i="8"/>
  <c r="G21" i="28"/>
  <c r="H331" i="31" l="1"/>
  <c r="E333" i="31"/>
  <c r="I88" i="23"/>
  <c r="H88" i="23"/>
  <c r="H87" i="23"/>
  <c r="G87" i="23"/>
  <c r="F87" i="23"/>
  <c r="I87" i="23" s="1"/>
  <c r="E87" i="23"/>
  <c r="I85" i="23"/>
  <c r="H85" i="23"/>
  <c r="I84" i="23"/>
  <c r="H84" i="23"/>
  <c r="I83" i="23"/>
  <c r="H83" i="23"/>
  <c r="H82" i="23"/>
  <c r="F82" i="23"/>
  <c r="I82" i="23" s="1"/>
  <c r="I81" i="23"/>
  <c r="H81" i="23"/>
  <c r="I80" i="23"/>
  <c r="H80" i="23"/>
  <c r="I79" i="23"/>
  <c r="H79" i="23"/>
  <c r="I78" i="23"/>
  <c r="H78" i="23"/>
  <c r="I77" i="23"/>
  <c r="H77" i="23"/>
  <c r="I76" i="23"/>
  <c r="H76" i="23"/>
  <c r="H75" i="23"/>
  <c r="I75" i="23"/>
  <c r="I74" i="23"/>
  <c r="H74" i="23"/>
  <c r="G73" i="23"/>
  <c r="H73" i="23" s="1"/>
  <c r="E73" i="23"/>
  <c r="E90" i="23" s="1"/>
  <c r="I65" i="23"/>
  <c r="H65" i="23"/>
  <c r="I64" i="23"/>
  <c r="H64" i="23"/>
  <c r="G63" i="23"/>
  <c r="G62" i="23" s="1"/>
  <c r="F63" i="23"/>
  <c r="F62" i="23"/>
  <c r="E62" i="23"/>
  <c r="I60" i="23"/>
  <c r="H60" i="23"/>
  <c r="G59" i="23"/>
  <c r="I59" i="23" s="1"/>
  <c r="F59" i="23"/>
  <c r="E59" i="23"/>
  <c r="I57" i="23"/>
  <c r="H57" i="23"/>
  <c r="I56" i="23"/>
  <c r="G56" i="23"/>
  <c r="F56" i="23"/>
  <c r="E56" i="23"/>
  <c r="H56" i="23" s="1"/>
  <c r="I54" i="23"/>
  <c r="H54" i="23"/>
  <c r="I53" i="23"/>
  <c r="H53" i="23"/>
  <c r="G53" i="23"/>
  <c r="F53" i="23"/>
  <c r="E53" i="23"/>
  <c r="I40" i="23"/>
  <c r="H40" i="23"/>
  <c r="G39" i="23"/>
  <c r="F39" i="23"/>
  <c r="E39" i="23"/>
  <c r="I37" i="23"/>
  <c r="H37" i="23"/>
  <c r="I36" i="23"/>
  <c r="H36" i="23"/>
  <c r="I35" i="23"/>
  <c r="I34" i="23"/>
  <c r="H34" i="23"/>
  <c r="I33" i="23"/>
  <c r="H33" i="23"/>
  <c r="I32" i="23"/>
  <c r="H32" i="23"/>
  <c r="I31" i="23"/>
  <c r="H31" i="23"/>
  <c r="I30" i="23"/>
  <c r="H30" i="23"/>
  <c r="I29" i="23"/>
  <c r="H29" i="23"/>
  <c r="I28" i="23"/>
  <c r="H28" i="23"/>
  <c r="I27" i="23"/>
  <c r="H27" i="23"/>
  <c r="I26" i="23"/>
  <c r="H26" i="23"/>
  <c r="I25" i="23"/>
  <c r="H25" i="23"/>
  <c r="I24" i="23"/>
  <c r="H24" i="23"/>
  <c r="I23" i="23"/>
  <c r="H23" i="23"/>
  <c r="I22" i="23"/>
  <c r="H22" i="23"/>
  <c r="I21" i="23"/>
  <c r="H21" i="23"/>
  <c r="I20" i="23"/>
  <c r="H20" i="23"/>
  <c r="I19" i="23"/>
  <c r="H19" i="23"/>
  <c r="I18" i="23"/>
  <c r="G18" i="23"/>
  <c r="H18" i="23" s="1"/>
  <c r="F18" i="23"/>
  <c r="E18" i="23"/>
  <c r="E7" i="23" s="1"/>
  <c r="I16" i="23"/>
  <c r="H16" i="23"/>
  <c r="I15" i="23"/>
  <c r="H15" i="23"/>
  <c r="I14" i="23"/>
  <c r="H14" i="23"/>
  <c r="I13" i="23"/>
  <c r="H13" i="23"/>
  <c r="I12" i="23"/>
  <c r="H12" i="23"/>
  <c r="I11" i="23"/>
  <c r="H11" i="23"/>
  <c r="I10" i="23"/>
  <c r="H10" i="23"/>
  <c r="I9" i="23"/>
  <c r="H9" i="23"/>
  <c r="G7" i="23"/>
  <c r="F8" i="23"/>
  <c r="F7" i="23" s="1"/>
  <c r="E8" i="23"/>
  <c r="G50" i="19"/>
  <c r="I39" i="23" l="1"/>
  <c r="E66" i="23"/>
  <c r="E92" i="23" s="1"/>
  <c r="F66" i="23"/>
  <c r="I62" i="23"/>
  <c r="H62" i="23"/>
  <c r="I7" i="23"/>
  <c r="G66" i="23"/>
  <c r="H7" i="23"/>
  <c r="F73" i="23"/>
  <c r="F90" i="23" s="1"/>
  <c r="G90" i="23"/>
  <c r="H63" i="23"/>
  <c r="H59" i="23"/>
  <c r="H39" i="23"/>
  <c r="I63" i="23"/>
  <c r="I8" i="23"/>
  <c r="H8" i="23"/>
  <c r="H27" i="28"/>
  <c r="F92" i="23" l="1"/>
  <c r="I73" i="23"/>
  <c r="I90" i="23"/>
  <c r="H90" i="23"/>
  <c r="I66" i="23"/>
  <c r="H66" i="23"/>
  <c r="G92" i="23"/>
  <c r="G52" i="19"/>
  <c r="I92" i="23" l="1"/>
  <c r="H92" i="23"/>
  <c r="I19" i="13"/>
  <c r="I20" i="13"/>
  <c r="I35" i="13"/>
  <c r="I23" i="13"/>
  <c r="I22" i="13"/>
  <c r="G28" i="13"/>
  <c r="E8" i="13"/>
  <c r="G25" i="13"/>
  <c r="I13" i="13"/>
  <c r="I14" i="13"/>
  <c r="K297" i="31"/>
  <c r="G82" i="31"/>
  <c r="G78" i="31"/>
  <c r="G93" i="31"/>
  <c r="H78" i="31"/>
  <c r="G21" i="31"/>
  <c r="G31" i="31"/>
  <c r="K31" i="31" s="1"/>
  <c r="G28" i="31"/>
  <c r="H28" i="31" s="1"/>
  <c r="K330" i="31"/>
  <c r="K329" i="31"/>
  <c r="K328" i="31"/>
  <c r="K327" i="31"/>
  <c r="K326" i="31"/>
  <c r="K325" i="31"/>
  <c r="K324" i="31"/>
  <c r="K323" i="31"/>
  <c r="K322" i="31"/>
  <c r="K321" i="31"/>
  <c r="K320" i="31"/>
  <c r="K319" i="31"/>
  <c r="K312" i="31"/>
  <c r="K311" i="31"/>
  <c r="K310" i="31"/>
  <c r="K309" i="31"/>
  <c r="K308" i="31"/>
  <c r="K306" i="31"/>
  <c r="H305" i="31"/>
  <c r="K304" i="31"/>
  <c r="H304" i="31"/>
  <c r="H303" i="31"/>
  <c r="K302" i="31"/>
  <c r="H302" i="31"/>
  <c r="K299" i="31"/>
  <c r="H298" i="31"/>
  <c r="H297" i="31"/>
  <c r="H296" i="31"/>
  <c r="H295" i="31"/>
  <c r="H294" i="31"/>
  <c r="K293" i="31"/>
  <c r="K292" i="31"/>
  <c r="K291" i="31"/>
  <c r="H290" i="31"/>
  <c r="K289" i="31"/>
  <c r="K288" i="31"/>
  <c r="K287" i="31"/>
  <c r="K286" i="31"/>
  <c r="K285" i="31"/>
  <c r="K284" i="31"/>
  <c r="K283" i="31"/>
  <c r="K282" i="31"/>
  <c r="H282" i="31"/>
  <c r="H281" i="31"/>
  <c r="H280" i="31"/>
  <c r="K279" i="31"/>
  <c r="H279" i="31"/>
  <c r="K278" i="31"/>
  <c r="H278" i="31"/>
  <c r="K277" i="31"/>
  <c r="H277" i="31"/>
  <c r="K276" i="31"/>
  <c r="H276" i="31"/>
  <c r="H275" i="31"/>
  <c r="K274" i="31"/>
  <c r="H274" i="31"/>
  <c r="K273" i="31"/>
  <c r="H273" i="31"/>
  <c r="K272" i="31"/>
  <c r="H272" i="31"/>
  <c r="K271" i="31"/>
  <c r="H271" i="31"/>
  <c r="K270" i="31"/>
  <c r="H270" i="31"/>
  <c r="K269" i="31"/>
  <c r="K268" i="31"/>
  <c r="H268" i="31"/>
  <c r="G266" i="31"/>
  <c r="K261" i="31"/>
  <c r="H261" i="31"/>
  <c r="K260" i="31"/>
  <c r="H260" i="31"/>
  <c r="H259" i="31"/>
  <c r="K258" i="31"/>
  <c r="H258" i="31"/>
  <c r="K257" i="31"/>
  <c r="H257" i="31"/>
  <c r="K256" i="31"/>
  <c r="H256" i="31"/>
  <c r="K255" i="31"/>
  <c r="H255" i="31"/>
  <c r="K254" i="31"/>
  <c r="K253" i="31"/>
  <c r="H253" i="31"/>
  <c r="K252" i="31"/>
  <c r="H252" i="31"/>
  <c r="K251" i="31"/>
  <c r="H251" i="31"/>
  <c r="K250" i="31"/>
  <c r="H250" i="31"/>
  <c r="K249" i="31"/>
  <c r="H249" i="31"/>
  <c r="K248" i="31"/>
  <c r="H248" i="31"/>
  <c r="K247" i="31"/>
  <c r="H247" i="31"/>
  <c r="K246" i="31"/>
  <c r="H246" i="31"/>
  <c r="K245" i="31"/>
  <c r="H245" i="31"/>
  <c r="K244" i="31"/>
  <c r="H244" i="31"/>
  <c r="K243" i="31"/>
  <c r="H243" i="31"/>
  <c r="K242" i="31"/>
  <c r="H242" i="31"/>
  <c r="H241" i="31"/>
  <c r="H240" i="31"/>
  <c r="K239" i="31"/>
  <c r="H239" i="31"/>
  <c r="K238" i="31"/>
  <c r="H238" i="31"/>
  <c r="K237" i="31"/>
  <c r="H237" i="31"/>
  <c r="K236" i="31"/>
  <c r="H236" i="31"/>
  <c r="K235" i="31"/>
  <c r="H235" i="31"/>
  <c r="H234" i="31"/>
  <c r="K233" i="31"/>
  <c r="H233" i="31"/>
  <c r="K232" i="31"/>
  <c r="H232" i="31"/>
  <c r="K231" i="31"/>
  <c r="H231" i="31"/>
  <c r="K230" i="31"/>
  <c r="H230" i="31"/>
  <c r="K229" i="31"/>
  <c r="H229" i="31"/>
  <c r="K228" i="31"/>
  <c r="H228" i="31"/>
  <c r="K227" i="31"/>
  <c r="H227" i="31"/>
  <c r="K226" i="31"/>
  <c r="H226" i="31"/>
  <c r="K225" i="31"/>
  <c r="H225" i="31"/>
  <c r="H224" i="31"/>
  <c r="K223" i="31"/>
  <c r="K222" i="31"/>
  <c r="K221" i="31"/>
  <c r="K220" i="31"/>
  <c r="K219" i="31"/>
  <c r="K218" i="31"/>
  <c r="K217" i="31"/>
  <c r="G214" i="31"/>
  <c r="K209" i="31"/>
  <c r="K208" i="31"/>
  <c r="K207" i="31"/>
  <c r="K206" i="31"/>
  <c r="K205" i="31"/>
  <c r="K204" i="31"/>
  <c r="K203" i="31"/>
  <c r="K202" i="31"/>
  <c r="K201" i="31"/>
  <c r="K200" i="31"/>
  <c r="H200" i="31"/>
  <c r="K199" i="31"/>
  <c r="H199" i="31"/>
  <c r="K198" i="31"/>
  <c r="H198" i="31"/>
  <c r="K197" i="31"/>
  <c r="H197" i="31"/>
  <c r="H196" i="31"/>
  <c r="K195" i="31"/>
  <c r="H195" i="31"/>
  <c r="K194" i="31"/>
  <c r="H194" i="31"/>
  <c r="K193" i="31"/>
  <c r="H193" i="31"/>
  <c r="K192" i="31"/>
  <c r="H192" i="31"/>
  <c r="K191" i="31"/>
  <c r="H191" i="31"/>
  <c r="K190" i="31"/>
  <c r="H190" i="31"/>
  <c r="G189" i="31"/>
  <c r="F189" i="31"/>
  <c r="E189" i="31"/>
  <c r="G187" i="31"/>
  <c r="K182" i="31"/>
  <c r="K181" i="31"/>
  <c r="H181" i="31"/>
  <c r="K180" i="31"/>
  <c r="H180" i="31"/>
  <c r="K179" i="31"/>
  <c r="H179" i="31"/>
  <c r="G178" i="31"/>
  <c r="F178" i="31"/>
  <c r="E178" i="31"/>
  <c r="K176" i="31"/>
  <c r="G175" i="31"/>
  <c r="F175" i="31"/>
  <c r="E175" i="31"/>
  <c r="K172" i="31"/>
  <c r="H172" i="31"/>
  <c r="H170" i="31"/>
  <c r="K169" i="31"/>
  <c r="H169" i="31"/>
  <c r="K168" i="31"/>
  <c r="H168" i="31"/>
  <c r="K167" i="31"/>
  <c r="H167" i="31"/>
  <c r="K166" i="31"/>
  <c r="H166" i="31"/>
  <c r="K165" i="31"/>
  <c r="H165" i="31"/>
  <c r="H164" i="31"/>
  <c r="K163" i="31"/>
  <c r="H163" i="31"/>
  <c r="G162" i="31"/>
  <c r="F162" i="31"/>
  <c r="E162" i="31"/>
  <c r="G161" i="31"/>
  <c r="K133" i="31"/>
  <c r="H133" i="31"/>
  <c r="K132" i="31"/>
  <c r="H132" i="31"/>
  <c r="K131" i="31"/>
  <c r="H131" i="31"/>
  <c r="K130" i="31"/>
  <c r="H130" i="31"/>
  <c r="K129" i="31"/>
  <c r="H129" i="31"/>
  <c r="K128" i="31"/>
  <c r="H128" i="31"/>
  <c r="K127" i="31"/>
  <c r="H127" i="31"/>
  <c r="K126" i="31"/>
  <c r="H126" i="31"/>
  <c r="K125" i="31"/>
  <c r="H125" i="31"/>
  <c r="K124" i="31"/>
  <c r="H124" i="31"/>
  <c r="K123" i="31"/>
  <c r="H123" i="31"/>
  <c r="K122" i="31"/>
  <c r="H122" i="31"/>
  <c r="K121" i="31"/>
  <c r="H121" i="31"/>
  <c r="K120" i="31"/>
  <c r="H120" i="31"/>
  <c r="K119" i="31"/>
  <c r="H119" i="31"/>
  <c r="K118" i="31"/>
  <c r="H118" i="31"/>
  <c r="K117" i="31"/>
  <c r="H117" i="31"/>
  <c r="K116" i="31"/>
  <c r="H116" i="31"/>
  <c r="K115" i="31"/>
  <c r="H115" i="31"/>
  <c r="K114" i="31"/>
  <c r="H114" i="31"/>
  <c r="K113" i="31"/>
  <c r="H113" i="31"/>
  <c r="K112" i="31"/>
  <c r="H112" i="31"/>
  <c r="K111" i="31"/>
  <c r="H111" i="31"/>
  <c r="K110" i="31"/>
  <c r="H110" i="31"/>
  <c r="K109" i="31"/>
  <c r="H109" i="31"/>
  <c r="G108" i="31"/>
  <c r="K99" i="31"/>
  <c r="H99" i="31"/>
  <c r="K98" i="31"/>
  <c r="H98" i="31"/>
  <c r="K97" i="31"/>
  <c r="H97" i="31"/>
  <c r="K96" i="31"/>
  <c r="H96" i="31"/>
  <c r="K95" i="31"/>
  <c r="H95" i="31"/>
  <c r="K94" i="31"/>
  <c r="H94" i="31"/>
  <c r="H93" i="31"/>
  <c r="F93" i="31"/>
  <c r="K93" i="31" s="1"/>
  <c r="K92" i="31"/>
  <c r="H92" i="31"/>
  <c r="K91" i="31"/>
  <c r="H91" i="31"/>
  <c r="K90" i="31"/>
  <c r="H90" i="31"/>
  <c r="K89" i="31"/>
  <c r="H89" i="31"/>
  <c r="K88" i="31"/>
  <c r="H88" i="31"/>
  <c r="K87" i="31"/>
  <c r="H87" i="31"/>
  <c r="K86" i="31"/>
  <c r="H86" i="31"/>
  <c r="K85" i="31"/>
  <c r="H85" i="31"/>
  <c r="K84" i="31"/>
  <c r="H84" i="31"/>
  <c r="K83" i="31"/>
  <c r="H83" i="31"/>
  <c r="H82" i="31"/>
  <c r="F82" i="31"/>
  <c r="K81" i="31"/>
  <c r="H81" i="31"/>
  <c r="K80" i="31"/>
  <c r="H80" i="31"/>
  <c r="K79" i="31"/>
  <c r="H79" i="31"/>
  <c r="F78" i="31"/>
  <c r="K77" i="31"/>
  <c r="H77" i="31"/>
  <c r="K76" i="31"/>
  <c r="H76" i="31"/>
  <c r="K75" i="31"/>
  <c r="H75" i="31"/>
  <c r="E74" i="31"/>
  <c r="K73" i="31"/>
  <c r="H73" i="31"/>
  <c r="K72" i="31"/>
  <c r="H72" i="31"/>
  <c r="K71" i="31"/>
  <c r="H71" i="31"/>
  <c r="K70" i="31"/>
  <c r="H70" i="31"/>
  <c r="K69" i="31"/>
  <c r="H69" i="31"/>
  <c r="K68" i="31"/>
  <c r="H68" i="31"/>
  <c r="K67" i="31"/>
  <c r="H67" i="31"/>
  <c r="K66" i="31"/>
  <c r="H66" i="31"/>
  <c r="K65" i="31"/>
  <c r="H65" i="31"/>
  <c r="K64" i="31"/>
  <c r="H64" i="31"/>
  <c r="K63" i="31"/>
  <c r="H63" i="31"/>
  <c r="K62" i="31"/>
  <c r="H62" i="31"/>
  <c r="K61" i="31"/>
  <c r="H61" i="31"/>
  <c r="K60" i="31"/>
  <c r="H60" i="31"/>
  <c r="K59" i="31"/>
  <c r="H59" i="31"/>
  <c r="K58" i="31"/>
  <c r="H58" i="31"/>
  <c r="K57" i="31"/>
  <c r="H57" i="31"/>
  <c r="G56" i="31"/>
  <c r="K51" i="31"/>
  <c r="H51" i="31"/>
  <c r="K50" i="31"/>
  <c r="H50" i="31"/>
  <c r="K49" i="31"/>
  <c r="H49" i="31"/>
  <c r="K48" i="31"/>
  <c r="H48" i="31"/>
  <c r="K47" i="31"/>
  <c r="H47" i="31"/>
  <c r="K46" i="31"/>
  <c r="H46" i="31"/>
  <c r="K45" i="31"/>
  <c r="H45" i="31"/>
  <c r="K44" i="31"/>
  <c r="H44" i="31"/>
  <c r="K43" i="31"/>
  <c r="H43" i="31"/>
  <c r="K42" i="31"/>
  <c r="H42" i="31"/>
  <c r="K41" i="31"/>
  <c r="H41" i="31"/>
  <c r="K40" i="31"/>
  <c r="H40" i="31"/>
  <c r="K39" i="31"/>
  <c r="H39" i="31"/>
  <c r="K38" i="31"/>
  <c r="H38" i="31"/>
  <c r="K37" i="31"/>
  <c r="H37" i="31"/>
  <c r="K36" i="31"/>
  <c r="H36" i="31"/>
  <c r="K35" i="31"/>
  <c r="H35" i="31"/>
  <c r="K34" i="31"/>
  <c r="H34" i="31"/>
  <c r="K33" i="31"/>
  <c r="H33" i="31"/>
  <c r="K32" i="31"/>
  <c r="H32" i="31"/>
  <c r="K30" i="31"/>
  <c r="H30" i="31"/>
  <c r="K29" i="31"/>
  <c r="H29" i="31"/>
  <c r="K27" i="31"/>
  <c r="H27" i="31"/>
  <c r="K26" i="31"/>
  <c r="H26" i="31"/>
  <c r="K25" i="31"/>
  <c r="H25" i="31"/>
  <c r="K24" i="31"/>
  <c r="H24" i="31"/>
  <c r="K23" i="31"/>
  <c r="H23" i="31"/>
  <c r="K22" i="31"/>
  <c r="H22" i="31"/>
  <c r="F21" i="31"/>
  <c r="F9" i="31" s="1"/>
  <c r="K20" i="31"/>
  <c r="H20" i="31"/>
  <c r="K19" i="31"/>
  <c r="H19" i="31"/>
  <c r="K18" i="31"/>
  <c r="H18" i="31"/>
  <c r="K17" i="31"/>
  <c r="H17" i="31"/>
  <c r="K16" i="31"/>
  <c r="H16" i="31"/>
  <c r="K15" i="31"/>
  <c r="H15" i="31"/>
  <c r="K14" i="31"/>
  <c r="H14" i="31"/>
  <c r="K13" i="31"/>
  <c r="H13" i="31"/>
  <c r="K12" i="31"/>
  <c r="H12" i="31"/>
  <c r="K11" i="31"/>
  <c r="H11" i="31"/>
  <c r="K10" i="31"/>
  <c r="H10" i="31"/>
  <c r="E9" i="31"/>
  <c r="G6" i="31"/>
  <c r="I30" i="30"/>
  <c r="I29" i="30"/>
  <c r="I28" i="30"/>
  <c r="H28" i="30"/>
  <c r="I27" i="30"/>
  <c r="H27" i="30"/>
  <c r="I26" i="30"/>
  <c r="H26" i="30"/>
  <c r="I25" i="30"/>
  <c r="I24" i="30"/>
  <c r="H24" i="30"/>
  <c r="I23" i="30"/>
  <c r="H23" i="30"/>
  <c r="I22" i="30"/>
  <c r="H22" i="30"/>
  <c r="I21" i="30"/>
  <c r="H21" i="30"/>
  <c r="G20" i="30"/>
  <c r="I20" i="30" s="1"/>
  <c r="F20" i="30"/>
  <c r="F31" i="30" s="1"/>
  <c r="E20" i="30"/>
  <c r="E31" i="30" s="1"/>
  <c r="G18" i="30"/>
  <c r="G14" i="30"/>
  <c r="I13" i="30"/>
  <c r="H13" i="30"/>
  <c r="I12" i="30"/>
  <c r="H12" i="30"/>
  <c r="I11" i="30"/>
  <c r="H11" i="30"/>
  <c r="I10" i="30"/>
  <c r="H10" i="30"/>
  <c r="I9" i="30"/>
  <c r="H9" i="30"/>
  <c r="F9" i="30"/>
  <c r="G8" i="30"/>
  <c r="I8" i="30" s="1"/>
  <c r="F8" i="30"/>
  <c r="F14" i="30" s="1"/>
  <c r="F33" i="30" s="1"/>
  <c r="E8" i="30"/>
  <c r="E14" i="30" s="1"/>
  <c r="E33" i="30" s="1"/>
  <c r="G6" i="30"/>
  <c r="I37" i="29"/>
  <c r="I36" i="29"/>
  <c r="I35" i="29"/>
  <c r="I34" i="29"/>
  <c r="I33" i="29"/>
  <c r="I32" i="29"/>
  <c r="I31" i="29"/>
  <c r="I30" i="29"/>
  <c r="I29" i="29"/>
  <c r="H29" i="29"/>
  <c r="I28" i="29"/>
  <c r="I27" i="29"/>
  <c r="H27" i="29"/>
  <c r="I26" i="29"/>
  <c r="H26" i="29"/>
  <c r="I25" i="29"/>
  <c r="H25" i="29"/>
  <c r="I24" i="29"/>
  <c r="H24" i="29"/>
  <c r="G23" i="29"/>
  <c r="I23" i="29" s="1"/>
  <c r="F23" i="29"/>
  <c r="E23" i="29"/>
  <c r="E38" i="29" s="1"/>
  <c r="G21" i="29"/>
  <c r="I15" i="29"/>
  <c r="H15" i="29"/>
  <c r="I14" i="29"/>
  <c r="H14" i="29"/>
  <c r="I13" i="29"/>
  <c r="H13" i="29"/>
  <c r="I12" i="29"/>
  <c r="H12" i="29"/>
  <c r="I11" i="29"/>
  <c r="H11" i="29"/>
  <c r="I10" i="29"/>
  <c r="H10" i="29"/>
  <c r="I9" i="29"/>
  <c r="H9" i="29"/>
  <c r="G8" i="29"/>
  <c r="G17" i="29" s="1"/>
  <c r="F8" i="29"/>
  <c r="F17" i="29" s="1"/>
  <c r="F40" i="29" s="1"/>
  <c r="E8" i="29"/>
  <c r="E17" i="29" s="1"/>
  <c r="G6" i="29"/>
  <c r="I45" i="28"/>
  <c r="I44" i="28"/>
  <c r="I43" i="28"/>
  <c r="I42" i="28"/>
  <c r="I41" i="28"/>
  <c r="I40" i="28"/>
  <c r="I39" i="28"/>
  <c r="H39" i="28"/>
  <c r="I38" i="28"/>
  <c r="I37" i="28"/>
  <c r="G36" i="28"/>
  <c r="G46" i="28" s="1"/>
  <c r="F36" i="28"/>
  <c r="F46" i="28" s="1"/>
  <c r="E36" i="28"/>
  <c r="E46" i="28" s="1"/>
  <c r="G34" i="28"/>
  <c r="I29" i="28"/>
  <c r="H29" i="28"/>
  <c r="I28" i="28"/>
  <c r="H28" i="28"/>
  <c r="I27" i="28"/>
  <c r="G25" i="28"/>
  <c r="H25" i="28" s="1"/>
  <c r="F25" i="28"/>
  <c r="E25" i="28"/>
  <c r="I24" i="28"/>
  <c r="H24" i="28"/>
  <c r="I23" i="28"/>
  <c r="H23" i="28"/>
  <c r="H22" i="28"/>
  <c r="G22" i="28"/>
  <c r="F22" i="28"/>
  <c r="F21" i="28" s="1"/>
  <c r="E22" i="28"/>
  <c r="E21" i="28" s="1"/>
  <c r="I19" i="28"/>
  <c r="H19" i="28"/>
  <c r="G18" i="28"/>
  <c r="H18" i="28" s="1"/>
  <c r="F18" i="28"/>
  <c r="F30" i="28" s="1"/>
  <c r="E18" i="28"/>
  <c r="E30" i="28" s="1"/>
  <c r="G16" i="28"/>
  <c r="G9" i="31" l="1"/>
  <c r="K28" i="31"/>
  <c r="K82" i="31"/>
  <c r="F74" i="31"/>
  <c r="F8" i="31" s="1"/>
  <c r="F183" i="31" s="1"/>
  <c r="H31" i="31"/>
  <c r="H21" i="31"/>
  <c r="K175" i="31"/>
  <c r="K178" i="31"/>
  <c r="I25" i="28"/>
  <c r="K331" i="31"/>
  <c r="K162" i="31"/>
  <c r="K21" i="31"/>
  <c r="K216" i="31"/>
  <c r="H178" i="31"/>
  <c r="H162" i="31"/>
  <c r="G74" i="31"/>
  <c r="K74" i="31" s="1"/>
  <c r="K78" i="31"/>
  <c r="H9" i="31"/>
  <c r="K9" i="31"/>
  <c r="H216" i="31"/>
  <c r="E8" i="31"/>
  <c r="E183" i="31" s="1"/>
  <c r="K189" i="31"/>
  <c r="H189" i="31"/>
  <c r="H14" i="30"/>
  <c r="I14" i="30"/>
  <c r="G31" i="30"/>
  <c r="H20" i="30"/>
  <c r="H8" i="30"/>
  <c r="H17" i="29"/>
  <c r="I17" i="29"/>
  <c r="E40" i="29"/>
  <c r="G38" i="29"/>
  <c r="H8" i="29"/>
  <c r="I8" i="29"/>
  <c r="H23" i="29"/>
  <c r="I46" i="28"/>
  <c r="H46" i="28"/>
  <c r="I21" i="28"/>
  <c r="H21" i="28"/>
  <c r="E48" i="28"/>
  <c r="F48" i="28"/>
  <c r="I18" i="28"/>
  <c r="I22" i="28"/>
  <c r="H36" i="28"/>
  <c r="I36" i="28"/>
  <c r="G30" i="28"/>
  <c r="H74" i="31" l="1"/>
  <c r="G8" i="31"/>
  <c r="I31" i="30"/>
  <c r="H31" i="30"/>
  <c r="G33" i="30"/>
  <c r="I38" i="29"/>
  <c r="H38" i="29"/>
  <c r="G40" i="29"/>
  <c r="G48" i="28"/>
  <c r="I30" i="28"/>
  <c r="H30" i="28"/>
  <c r="G183" i="31" l="1"/>
  <c r="G333" i="31" s="1"/>
  <c r="K8" i="31"/>
  <c r="H8" i="31"/>
  <c r="I33" i="30"/>
  <c r="H33" i="30"/>
  <c r="I40" i="29"/>
  <c r="H40" i="29"/>
  <c r="I48" i="28"/>
  <c r="H48" i="28"/>
  <c r="K183" i="31" l="1"/>
  <c r="H333" i="31"/>
  <c r="K333" i="31"/>
  <c r="H183" i="31"/>
  <c r="G47" i="19"/>
  <c r="F47" i="19"/>
  <c r="I49" i="19"/>
  <c r="H50" i="8"/>
  <c r="H45" i="8"/>
  <c r="H41" i="8"/>
  <c r="H33" i="8"/>
  <c r="H32" i="8"/>
  <c r="H27" i="8"/>
  <c r="I43" i="19"/>
  <c r="F21" i="8" l="1"/>
  <c r="I55" i="8"/>
  <c r="I32" i="8"/>
  <c r="E47" i="19"/>
  <c r="I48" i="19"/>
  <c r="F25" i="13"/>
  <c r="E25" i="13"/>
  <c r="G19" i="13"/>
  <c r="F19" i="13"/>
  <c r="E19" i="13"/>
  <c r="G12" i="26"/>
  <c r="F12" i="26"/>
  <c r="I13" i="26"/>
  <c r="I47" i="19" l="1"/>
  <c r="G16" i="13"/>
  <c r="F16" i="13"/>
  <c r="E16" i="13"/>
  <c r="I26" i="13"/>
  <c r="H26" i="13"/>
  <c r="I25" i="13"/>
  <c r="G22" i="13"/>
  <c r="F22" i="13"/>
  <c r="E22" i="13"/>
  <c r="G13" i="13"/>
  <c r="F13" i="13"/>
  <c r="E13" i="13"/>
  <c r="I11" i="13"/>
  <c r="H11" i="13"/>
  <c r="I10" i="13"/>
  <c r="H10" i="13"/>
  <c r="G9" i="13"/>
  <c r="F9" i="13"/>
  <c r="F8" i="13" s="1"/>
  <c r="E9" i="13"/>
  <c r="E28" i="13" l="1"/>
  <c r="G8" i="13"/>
  <c r="F28" i="13"/>
  <c r="H25" i="13"/>
  <c r="H9" i="13"/>
  <c r="I9" i="13"/>
  <c r="I8" i="13" l="1"/>
  <c r="H8" i="13"/>
  <c r="G9" i="7" l="1"/>
  <c r="F9" i="7"/>
  <c r="E12" i="26"/>
  <c r="G34" i="13"/>
  <c r="F34" i="13"/>
  <c r="E34" i="13"/>
  <c r="I47" i="8"/>
  <c r="I46" i="8"/>
  <c r="I45" i="8"/>
  <c r="I44" i="8"/>
  <c r="H44" i="8"/>
  <c r="I43" i="8"/>
  <c r="I42" i="8"/>
  <c r="H42" i="8"/>
  <c r="I41" i="8"/>
  <c r="I40" i="8"/>
  <c r="I33" i="8"/>
  <c r="I31" i="8"/>
  <c r="I30" i="8"/>
  <c r="I29" i="8"/>
  <c r="I28" i="8"/>
  <c r="H28" i="8"/>
  <c r="I27" i="8"/>
  <c r="I26" i="8"/>
  <c r="I25" i="8"/>
  <c r="I24" i="8"/>
  <c r="I23" i="8"/>
  <c r="H23" i="8"/>
  <c r="I42" i="19"/>
  <c r="I22" i="8" l="1"/>
  <c r="I21" i="8"/>
  <c r="G36" i="13" l="1"/>
  <c r="G38" i="13" s="1"/>
  <c r="F36" i="13"/>
  <c r="F38" i="13" s="1"/>
  <c r="E36" i="13"/>
  <c r="G32" i="13"/>
  <c r="G6" i="13"/>
  <c r="H21" i="8"/>
  <c r="I54" i="8"/>
  <c r="I53" i="8"/>
  <c r="I52" i="8"/>
  <c r="I51" i="8"/>
  <c r="I50" i="8"/>
  <c r="I49" i="8"/>
  <c r="I48" i="8"/>
  <c r="H22" i="8"/>
  <c r="G19" i="8"/>
  <c r="I14" i="8"/>
  <c r="H14" i="8"/>
  <c r="I11" i="8"/>
  <c r="H11" i="8"/>
  <c r="I10" i="8"/>
  <c r="H10" i="8"/>
  <c r="I9" i="8"/>
  <c r="H9" i="8"/>
  <c r="I8" i="8"/>
  <c r="H8" i="8"/>
  <c r="G13" i="8"/>
  <c r="G7" i="8"/>
  <c r="G5" i="8"/>
  <c r="E28" i="7"/>
  <c r="E26" i="7"/>
  <c r="G24" i="7"/>
  <c r="G26" i="7" s="1"/>
  <c r="F24" i="7"/>
  <c r="F26" i="7" s="1"/>
  <c r="E24" i="7"/>
  <c r="G22" i="7"/>
  <c r="I45" i="19"/>
  <c r="I44" i="19"/>
  <c r="I41" i="19"/>
  <c r="G40" i="19"/>
  <c r="F40" i="19"/>
  <c r="F50" i="19" s="1"/>
  <c r="E40" i="19"/>
  <c r="E50" i="19" s="1"/>
  <c r="G38" i="19"/>
  <c r="G32" i="26"/>
  <c r="E32" i="26"/>
  <c r="I31" i="26"/>
  <c r="F30" i="26"/>
  <c r="F32" i="26" s="1"/>
  <c r="G30" i="26"/>
  <c r="E30" i="26"/>
  <c r="G28" i="26"/>
  <c r="I16" i="7"/>
  <c r="H16" i="7"/>
  <c r="I14" i="7"/>
  <c r="H14" i="7"/>
  <c r="I10" i="7"/>
  <c r="H10" i="7"/>
  <c r="I9" i="7"/>
  <c r="H9" i="7"/>
  <c r="G13" i="7"/>
  <c r="F13" i="7"/>
  <c r="F8" i="7" s="1"/>
  <c r="E13" i="7"/>
  <c r="E8" i="7" s="1"/>
  <c r="G6" i="7"/>
  <c r="I33" i="19"/>
  <c r="H33" i="19"/>
  <c r="I32" i="19"/>
  <c r="H32" i="19"/>
  <c r="I30" i="19"/>
  <c r="H30" i="19"/>
  <c r="I27" i="19"/>
  <c r="H27" i="19"/>
  <c r="I26" i="19"/>
  <c r="H26" i="19"/>
  <c r="I25" i="19"/>
  <c r="H25" i="19"/>
  <c r="I24" i="19"/>
  <c r="H24" i="19"/>
  <c r="I23" i="19"/>
  <c r="H23" i="19"/>
  <c r="H22" i="19"/>
  <c r="I21" i="19"/>
  <c r="H21" i="19"/>
  <c r="I20" i="19"/>
  <c r="H20" i="19"/>
  <c r="I19" i="19"/>
  <c r="H19" i="19"/>
  <c r="I18" i="19"/>
  <c r="H18" i="19"/>
  <c r="I17" i="19"/>
  <c r="H17" i="19"/>
  <c r="I16" i="19"/>
  <c r="H16" i="19"/>
  <c r="I15" i="19"/>
  <c r="H15" i="19"/>
  <c r="I14" i="19"/>
  <c r="H14" i="19"/>
  <c r="I13" i="19"/>
  <c r="H13" i="19"/>
  <c r="I12" i="19"/>
  <c r="H12" i="19"/>
  <c r="I11" i="19"/>
  <c r="H11" i="19"/>
  <c r="I9" i="19"/>
  <c r="H9" i="19"/>
  <c r="I8" i="19"/>
  <c r="H8" i="19"/>
  <c r="G29" i="19"/>
  <c r="G7" i="19"/>
  <c r="G5" i="19"/>
  <c r="I23" i="26"/>
  <c r="H23" i="26"/>
  <c r="I21" i="26"/>
  <c r="H21" i="26"/>
  <c r="I20" i="26"/>
  <c r="H20" i="26"/>
  <c r="I19" i="26"/>
  <c r="H19" i="26"/>
  <c r="I18" i="26"/>
  <c r="H18" i="26"/>
  <c r="I17" i="26"/>
  <c r="H17" i="26"/>
  <c r="I16" i="26"/>
  <c r="H16" i="26"/>
  <c r="I15" i="26"/>
  <c r="H15" i="26"/>
  <c r="I14" i="26"/>
  <c r="H14" i="26"/>
  <c r="I10" i="26"/>
  <c r="H10" i="26"/>
  <c r="G9" i="26"/>
  <c r="G24" i="26" s="1"/>
  <c r="G7" i="26"/>
  <c r="H13" i="7" l="1"/>
  <c r="G8" i="7"/>
  <c r="G18" i="7" s="1"/>
  <c r="I13" i="7"/>
  <c r="G34" i="26"/>
  <c r="G15" i="8"/>
  <c r="G58" i="8" s="1"/>
  <c r="G34" i="19"/>
  <c r="H56" i="8"/>
  <c r="I36" i="13"/>
  <c r="I34" i="13"/>
  <c r="I40" i="19"/>
  <c r="I50" i="19"/>
  <c r="I30" i="26"/>
  <c r="I32" i="26"/>
  <c r="H18" i="7" l="1"/>
  <c r="G28" i="7"/>
  <c r="H28" i="7" s="1"/>
  <c r="I8" i="7"/>
  <c r="H8" i="7"/>
  <c r="I56" i="8"/>
  <c r="F13" i="8" l="1"/>
  <c r="I13" i="8" s="1"/>
  <c r="F7" i="8"/>
  <c r="F18" i="7"/>
  <c r="F29" i="19"/>
  <c r="I29" i="19" s="1"/>
  <c r="F7" i="19"/>
  <c r="I7" i="19" s="1"/>
  <c r="I12" i="26"/>
  <c r="F9" i="26"/>
  <c r="E7" i="8"/>
  <c r="H7" i="8" s="1"/>
  <c r="E29" i="19"/>
  <c r="H29" i="19" s="1"/>
  <c r="E7" i="19"/>
  <c r="H7" i="19" s="1"/>
  <c r="H12" i="26"/>
  <c r="E13" i="8"/>
  <c r="H13" i="8" s="1"/>
  <c r="E9" i="7"/>
  <c r="I9" i="26" l="1"/>
  <c r="F24" i="26"/>
  <c r="F28" i="7"/>
  <c r="I28" i="7" s="1"/>
  <c r="I18" i="7"/>
  <c r="F15" i="8"/>
  <c r="I7" i="8"/>
  <c r="E15" i="8"/>
  <c r="F34" i="19"/>
  <c r="E34" i="19"/>
  <c r="F34" i="26" l="1"/>
  <c r="I34" i="26" s="1"/>
  <c r="I24" i="26"/>
  <c r="I38" i="13"/>
  <c r="I28" i="13"/>
  <c r="E52" i="19"/>
  <c r="H52" i="19" s="1"/>
  <c r="H34" i="19"/>
  <c r="F52" i="19"/>
  <c r="I52" i="19" s="1"/>
  <c r="I34" i="19"/>
  <c r="H15" i="8"/>
  <c r="E58" i="8"/>
  <c r="H58" i="8" s="1"/>
  <c r="I15" i="8"/>
  <c r="F58" i="8"/>
  <c r="I58" i="8" s="1"/>
  <c r="E38" i="13" l="1"/>
  <c r="H38" i="13" s="1"/>
  <c r="H28" i="13"/>
  <c r="E18" i="7"/>
  <c r="E9" i="26"/>
  <c r="H9" i="26" s="1"/>
  <c r="E24" i="26" l="1"/>
  <c r="E34" i="26" l="1"/>
  <c r="H34" i="26" s="1"/>
  <c r="H24" i="26"/>
</calcChain>
</file>

<file path=xl/sharedStrings.xml><?xml version="1.0" encoding="utf-8"?>
<sst xmlns="http://schemas.openxmlformats.org/spreadsheetml/2006/main" count="2194" uniqueCount="796">
  <si>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</si>
  <si>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</si>
  <si>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</si>
  <si>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</si>
  <si>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</si>
  <si>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</si>
  <si>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</si>
  <si>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</si>
  <si>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</si>
  <si>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</si>
  <si>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</si>
  <si>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</si>
  <si>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</si>
  <si>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</si>
  <si>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</si>
  <si>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</si>
  <si>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</si>
  <si>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</si>
  <si>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</si>
  <si>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</si>
  <si>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</si>
  <si>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</si>
  <si>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</si>
  <si>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</si>
  <si>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</si>
  <si>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</si>
  <si>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</si>
  <si>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</si>
  <si>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</si>
  <si>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</si>
  <si>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</si>
  <si>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</si>
  <si>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</si>
  <si>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</si>
  <si>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</si>
  <si>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</si>
  <si>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</si>
  <si>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</si>
  <si>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</si>
  <si>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</si>
  <si>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</si>
  <si>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</si>
  <si>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</si>
  <si>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</si>
  <si>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</si>
  <si>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</si>
  <si>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</si>
  <si>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</si>
  <si>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</si>
  <si>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</si>
  <si>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</si>
  <si>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</si>
  <si>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</si>
  <si>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</si>
  <si>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</si>
  <si>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</si>
  <si>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</si>
  <si>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</si>
  <si>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</si>
  <si>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</si>
  <si>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</si>
  <si>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</si>
  <si>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</si>
  <si>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</si>
  <si>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</si>
  <si>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</si>
  <si>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</si>
  <si>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</si>
  <si>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</si>
  <si>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</si>
  <si>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</si>
  <si>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</si>
  <si>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</si>
  <si>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</si>
  <si>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</si>
  <si>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</si>
  <si>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</si>
  <si>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</si>
  <si>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</si>
  <si>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</si>
  <si>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</si>
  <si>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</si>
  <si>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</si>
  <si>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</si>
  <si>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</si>
  <si>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</si>
  <si>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</si>
  <si>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</si>
  <si>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</si>
  <si>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</si>
  <si>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</si>
  <si>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</si>
  <si>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</si>
  <si>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</si>
  <si>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</si>
  <si>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</si>
  <si>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</si>
  <si>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</si>
  <si>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</si>
  <si>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</si>
  <si>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</si>
  <si>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</si>
  <si>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</si>
  <si>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</si>
  <si>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</si>
  <si>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</si>
  <si>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</si>
  <si>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</si>
  <si>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</si>
  <si>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</si>
  <si>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>3511 - všeobecná ambulantní péče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</si>
  <si>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</si>
  <si>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</si>
  <si>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</si>
  <si>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</si>
  <si>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</si>
  <si>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</si>
  <si>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</si>
  <si>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</si>
  <si>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</si>
  <si>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</si>
  <si>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</si>
  <si>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</si>
  <si>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</si>
  <si>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</si>
  <si>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</si>
  <si>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</si>
  <si>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</si>
  <si>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</si>
  <si>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</si>
  <si>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</si>
  <si>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</si>
  <si>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</si>
  <si>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</si>
  <si>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>3349 - záležitosti sděl.prostředků j.n.</t>
  </si>
  <si>
    <t>620</t>
  </si>
  <si>
    <t>propagace</t>
  </si>
  <si>
    <t>Kapitola 07 – bezpečnost</t>
  </si>
  <si>
    <t>5212 - ochrana obyvatelstva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</si>
  <si>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</si>
  <si>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</si>
  <si>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</si>
  <si>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</si>
  <si>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</si>
  <si>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</si>
  <si>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</si>
  <si>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</si>
  <si>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</si>
  <si>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</si>
  <si>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</si>
  <si>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</si>
  <si>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odbor kancelář starosty ÚMČ</t>
  </si>
  <si>
    <t>0524</t>
  </si>
  <si>
    <t xml:space="preserve">6310 - obecné příjmy a výdaje z fin.operací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</si>
  <si>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</si>
  <si>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</si>
  <si>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</si>
  <si>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</si>
  <si>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</si>
  <si>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</si>
  <si>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</si>
  <si>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</si>
  <si>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</si>
  <si>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v %</t>
  </si>
  <si>
    <t>(v tis. Kč)</t>
  </si>
  <si>
    <t>618</t>
  </si>
  <si>
    <t>3419 - ostatní tělovýchovná činnost</t>
  </si>
  <si>
    <t>0417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</si>
  <si>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</si>
  <si>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</si>
  <si>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</si>
  <si>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</si>
  <si>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</si>
  <si>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</si>
  <si>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monitoring tisku, tiskové konference, včetně pohoštění a prezentace Prahy 8 v médiích</t>
  </si>
  <si>
    <t>public relations městské části Praha 8</t>
  </si>
  <si>
    <t>divadlo Karla Hackera</t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</si>
  <si>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</si>
  <si>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</si>
  <si>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</si>
  <si>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</si>
  <si>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</si>
  <si>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</si>
  <si>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</si>
  <si>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</si>
  <si>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</si>
  <si>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</si>
  <si>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analýzy dopravy</t>
  </si>
  <si>
    <t>3326 - poříz., zachov. a obnova hodnot místního kulturního, národ. a histor. povědomí</t>
  </si>
  <si>
    <t>cena Eduarda Štorcha</t>
  </si>
  <si>
    <t xml:space="preserve">veřejná zeleň </t>
  </si>
  <si>
    <t>příspěvek - nemoci z povolání</t>
  </si>
  <si>
    <t>odbor životního prostředí ÚMČ</t>
  </si>
  <si>
    <t>Sociální a ošetřovatelské služby (SOS) v Praze 8</t>
  </si>
  <si>
    <t xml:space="preserve">          náklady na stravování žáků</t>
  </si>
  <si>
    <t>zóny placeného stání (platební terminály)</t>
  </si>
  <si>
    <t>0525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</si>
  <si>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</si>
  <si>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</si>
  <si>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</si>
  <si>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</si>
  <si>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</si>
  <si>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</si>
  <si>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Čistá osmička</t>
  </si>
  <si>
    <t>2212 - silnice údržba</t>
  </si>
  <si>
    <t>kulturní dům "LÁDVÍ"</t>
  </si>
  <si>
    <t>ost. kulturní činnost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</si>
  <si>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</si>
  <si>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</si>
  <si>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</si>
  <si>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</si>
  <si>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vánoční osvětlení Prahy 8</t>
  </si>
  <si>
    <t>Jednotka sboru dobrovolných hasičů (JSDH)</t>
  </si>
  <si>
    <t>Kooperativa - pojištění hospodářských rizik</t>
  </si>
  <si>
    <t>x</t>
  </si>
  <si>
    <t>zřízených městskou částí Praha 8</t>
  </si>
  <si>
    <t>konzultační, poradenská a organiz. činnost
IN HOUSE</t>
  </si>
  <si>
    <t>624</t>
  </si>
  <si>
    <t>Libeňský svět - kulturní zařízaní</t>
  </si>
  <si>
    <t>623</t>
  </si>
  <si>
    <t>625</t>
  </si>
  <si>
    <t>preventivní činnost v oblasti kultury a sportu</t>
  </si>
  <si>
    <t>5512 - ochrana obyvatelstva</t>
  </si>
  <si>
    <t>5213 - krizová opatření</t>
  </si>
  <si>
    <t>rezerva na krizové situace</t>
  </si>
  <si>
    <t>odbor sociálních věcí a zdravotnictví ÚMČ</t>
  </si>
  <si>
    <t>0825</t>
  </si>
  <si>
    <t>odbor sociálně právní ochrany dětí ÚMČ</t>
  </si>
  <si>
    <t>plánování a rozvoj</t>
  </si>
  <si>
    <t>agenda 21</t>
  </si>
  <si>
    <t>626</t>
  </si>
  <si>
    <t>627</t>
  </si>
  <si>
    <t>628</t>
  </si>
  <si>
    <t>kulturní akce v Löwitově mlýně</t>
  </si>
  <si>
    <t>studená voda - kašna V Holešovičkách</t>
  </si>
  <si>
    <t>zlepšování kvality stravování</t>
  </si>
  <si>
    <t>sport pro dospělé</t>
  </si>
  <si>
    <t>3429 - ostatní zájmová činnost a rekreace</t>
  </si>
  <si>
    <t>praktické cvičení - aktivní střelec, požár, první pomoc</t>
  </si>
  <si>
    <t>péče o památkové zóny, drobná umělecká díla</t>
  </si>
  <si>
    <t>elektrická energie VO parkoviště Nekvasilova, osvětlení parku Krakov, kašna V Holešovičkách</t>
  </si>
  <si>
    <t xml:space="preserve">činnost odboru </t>
  </si>
  <si>
    <t>505</t>
  </si>
  <si>
    <t>SPOD / SP</t>
  </si>
  <si>
    <t>odbor kultury, sportu, mládeže a péče o památky ÚMČ</t>
  </si>
  <si>
    <t>612</t>
  </si>
  <si>
    <t>společnost přátel divadla Jiskra</t>
  </si>
  <si>
    <t>nájemé pozemků</t>
  </si>
  <si>
    <t>odbor hospodářské správy ÚMČ</t>
  </si>
  <si>
    <t>odd. plánování a rozvoje</t>
  </si>
  <si>
    <t xml:space="preserve">odd. Fondu rozvoje </t>
  </si>
  <si>
    <t xml:space="preserve">odd. projekční a realizační kancelář </t>
  </si>
  <si>
    <t>1013</t>
  </si>
  <si>
    <t>na rok 2026</t>
  </si>
  <si>
    <t>z toho: účelově na platy, OON, odvody a ONIV - nepedagogičtí pracovníci</t>
  </si>
  <si>
    <t xml:space="preserve">           zahrada ve svahu</t>
  </si>
  <si>
    <t xml:space="preserve">          nájemné za nový prostor</t>
  </si>
  <si>
    <t>621</t>
  </si>
  <si>
    <t>dar Romodromu na pořádání hudebního festivalu 2026</t>
  </si>
  <si>
    <t xml:space="preserve">dotace na volnoč. aktivity dětí a mládeže </t>
  </si>
  <si>
    <t>dotace v sociální oblasti a oblasti zdravotnictví</t>
  </si>
  <si>
    <t>program psychosociální podpory</t>
  </si>
  <si>
    <t>podpora zavádění AI do pedagogické praxe</t>
  </si>
  <si>
    <t>nákup osobních ochranných prostředků vč. školení</t>
  </si>
  <si>
    <r>
      <t xml:space="preserve"> </t>
    </r>
    <r>
      <rPr>
        <b/>
        <sz val="12"/>
        <rFont val="Arial CE"/>
        <charset val="238"/>
      </rPr>
      <t>Běžné (neinvestiční) a kapitálové (investiční) výdaje</t>
    </r>
  </si>
  <si>
    <t>Rozpočet</t>
  </si>
  <si>
    <t>Plnění</t>
  </si>
  <si>
    <t xml:space="preserve">Plnění </t>
  </si>
  <si>
    <t>po změnách</t>
  </si>
  <si>
    <t xml:space="preserve">rozpočtu </t>
  </si>
  <si>
    <t>k SR</t>
  </si>
  <si>
    <t>k RZ</t>
  </si>
  <si>
    <t>po změnách (RZ)</t>
  </si>
  <si>
    <t>Kapitálové výdaje:</t>
  </si>
  <si>
    <t>010224</t>
  </si>
  <si>
    <t>Kapitálové výdaje celkem</t>
  </si>
  <si>
    <t>Kapitola 01 - rozvoj obce celkem</t>
  </si>
  <si>
    <t>Kapitola 02 – městská infrastruktura celkem</t>
  </si>
  <si>
    <t>Návrh</t>
  </si>
  <si>
    <t>odbor dopravy ÚMČ</t>
  </si>
  <si>
    <t>Kapitola 03 - doprava celkem</t>
  </si>
  <si>
    <t>odbor sociálních věcí a zdravotnoctví ÚMČ</t>
  </si>
  <si>
    <t>Kapitola 05 - zdravotnictví a sociální oblast celkem</t>
  </si>
  <si>
    <t>Kapitola 06 - kultura a cestovní ruch celkem</t>
  </si>
  <si>
    <t>odbor bezpečnosti a krizového řízení ÚMČ</t>
  </si>
  <si>
    <t>Kapitola 07 -  bezpečnost celkem</t>
  </si>
  <si>
    <t>Kapitola 08 - hospodářství celkem</t>
  </si>
  <si>
    <t>Kapitola 10 -  pokladní správa celkem</t>
  </si>
  <si>
    <t>020725</t>
  </si>
  <si>
    <t>090318</t>
  </si>
  <si>
    <t>Revitalizace parku Dlážděnka - I. etapa</t>
  </si>
  <si>
    <t>020225</t>
  </si>
  <si>
    <t>Zhot.nových záhonů na pozemcích MČ P8</t>
  </si>
  <si>
    <t>080515090316</t>
  </si>
  <si>
    <t>Revitalizace třešňového sadu v ul. Na Truhlářce</t>
  </si>
  <si>
    <t>020126</t>
  </si>
  <si>
    <t>Pěší zóna Thámova - instalace zasouvacích sloupků</t>
  </si>
  <si>
    <t>Vybudování parkovacích stání Hnězdenská</t>
  </si>
  <si>
    <t>Revitalizace parkovací plochy v ul. Havlínova</t>
  </si>
  <si>
    <t>Vybudování parkovacích stání Štětínská</t>
  </si>
  <si>
    <t>Projektová příprava investičních záměrů</t>
  </si>
  <si>
    <t>Rekonstrukce Kolpingova domu</t>
  </si>
  <si>
    <t>080322</t>
  </si>
  <si>
    <t>PD - rekonstrukce kaple Bohnického hřbitova</t>
  </si>
  <si>
    <t>080225</t>
  </si>
  <si>
    <t>080324</t>
  </si>
  <si>
    <t>081325</t>
  </si>
  <si>
    <t>080126</t>
  </si>
  <si>
    <t>Přestavba objektu pro Fond ohrožených dětí</t>
  </si>
  <si>
    <t>080226</t>
  </si>
  <si>
    <t>Projektová příprava MČ</t>
  </si>
  <si>
    <t>080326</t>
  </si>
  <si>
    <t>080426</t>
  </si>
  <si>
    <t>080526</t>
  </si>
  <si>
    <t>Rekonstrukce a zateplení fasády Burešova</t>
  </si>
  <si>
    <t>080626</t>
  </si>
  <si>
    <t>Klimatizace NP - DK Ďáblík</t>
  </si>
  <si>
    <t>3111 - mateřské školy</t>
  </si>
  <si>
    <t>MŠ Korycanská - 2x IT tabule</t>
  </si>
  <si>
    <t>040126</t>
  </si>
  <si>
    <t>MŠ Na Pěšinách - kazetová markýza s elektrickým pohonem</t>
  </si>
  <si>
    <t>040226</t>
  </si>
  <si>
    <t>MŠ Korycanská - elektrická markýza s integrací</t>
  </si>
  <si>
    <t>040326</t>
  </si>
  <si>
    <t>040426</t>
  </si>
  <si>
    <t xml:space="preserve">MŠ Řešovská - interaktivní tabule </t>
  </si>
  <si>
    <t>040526</t>
  </si>
  <si>
    <t>ZŠ Žernosecká - interaktivní tabule</t>
  </si>
  <si>
    <t>040626</t>
  </si>
  <si>
    <t>ZŠ Glowackého - interaktivní panely (3 ks)</t>
  </si>
  <si>
    <t>040726</t>
  </si>
  <si>
    <t>ZŠ a MŠ Petra Strozziho - 2x interaktivní panel</t>
  </si>
  <si>
    <t>040826</t>
  </si>
  <si>
    <t>ZŠ Žernosecká - Amos vision info panel 2 ks</t>
  </si>
  <si>
    <t>040926</t>
  </si>
  <si>
    <t>ZŠ Na Šutce - 2x dotykový display</t>
  </si>
  <si>
    <t>041026</t>
  </si>
  <si>
    <t>ZŠ Žernosecká - SW stravné vč. výdejního terminálu</t>
  </si>
  <si>
    <t>041126</t>
  </si>
  <si>
    <t>ZŠ Glowackého - podlahový mycí stroj</t>
  </si>
  <si>
    <t>Servisní středisko pro správu svěř. majetku (SeS) MČ Praha 8</t>
  </si>
  <si>
    <t>3149 - zařízení souvis. s vých. a vzděláváním</t>
  </si>
  <si>
    <t>049325</t>
  </si>
  <si>
    <t>MŠ Poznaňská - SEN - střešní plášť</t>
  </si>
  <si>
    <t>MŠ Na Pěšinách - obnova dopadových ploch</t>
  </si>
  <si>
    <t>MŠ Kotlaska - konvektomat do ŠJ</t>
  </si>
  <si>
    <t>MŠ Kotlaska - stavební úprava - horolezecká stěna</t>
  </si>
  <si>
    <t>MŠ Chabařovická - plynová sklopná pánev</t>
  </si>
  <si>
    <t>MŠ Na Pěšinách - obnova krytů radiátorů</t>
  </si>
  <si>
    <t>ZŠ Bohumila Hrabala - multifunkční pánev do ŠK</t>
  </si>
  <si>
    <t>ZŠ a MŠ Petra Strozziho - vstupní dveře do objektu</t>
  </si>
  <si>
    <t>ZŠ a MŠ Petra Strozziho - podlahová krytina do MŠ</t>
  </si>
  <si>
    <t>KD Krakov - vjezdová závora na parkoviště</t>
  </si>
  <si>
    <t>ZŠ Hovorčovická - rekonstrukce bytu</t>
  </si>
  <si>
    <t>MŠ Kotlaska - rekonstrukce oken</t>
  </si>
  <si>
    <t>MS Lešenská - venkovní zastínění objektu</t>
  </si>
  <si>
    <t>MŠ a ZŠ Lyčkovo nám. - akustické úpravy učeben</t>
  </si>
  <si>
    <t>044526</t>
  </si>
  <si>
    <t>044626</t>
  </si>
  <si>
    <t>Kapitola 04 - odbor školství celkem</t>
  </si>
  <si>
    <t>ZŠ BH Na Korábě - PD - půdní vestavba</t>
  </si>
  <si>
    <t>ZŠ a MŠ - projektová příprava</t>
  </si>
  <si>
    <t>ZŠ + MŠ - Technická a právní pomoc</t>
  </si>
  <si>
    <t>ZŠ B.H. - myčka provoz nádobí vč. police</t>
  </si>
  <si>
    <t>ZŠ BH - Na Korábě - příprava zkapacitnění</t>
  </si>
  <si>
    <t>MŠ a ZŠ Lyčkovo nám. - zkapacitnění školy</t>
  </si>
  <si>
    <t xml:space="preserve">neinvestiční transfery spolkům  </t>
  </si>
  <si>
    <t xml:space="preserve">3429 - ostatní zájmová činnost a rekreace </t>
  </si>
  <si>
    <t>0403</t>
  </si>
  <si>
    <t>odbor ekonomický</t>
  </si>
  <si>
    <t>dotace na sport, kulturu, zravodtnictví</t>
  </si>
  <si>
    <t>6409 - ostatní činnost j.n.</t>
  </si>
  <si>
    <t>4442</t>
  </si>
  <si>
    <t>4447</t>
  </si>
  <si>
    <t>4444</t>
  </si>
  <si>
    <t>0000</t>
  </si>
  <si>
    <t>4446</t>
  </si>
  <si>
    <t>4448</t>
  </si>
  <si>
    <t>4445</t>
  </si>
  <si>
    <t>;</t>
  </si>
  <si>
    <t>091416</t>
  </si>
  <si>
    <t>PD - revitalizace parku Dlážděnka (nauč. stezka)</t>
  </si>
  <si>
    <t>081789020125</t>
  </si>
  <si>
    <t>081789020525</t>
  </si>
  <si>
    <t>Úprava zpevněné pochozí cesty v ulici Davídkova</t>
  </si>
  <si>
    <t>081789090318</t>
  </si>
  <si>
    <t>Revitalizace parku Dlážděnka</t>
  </si>
  <si>
    <t>081789030322</t>
  </si>
  <si>
    <t>Revital. předprostoru a chodníku při ZŠ na Šutce</t>
  </si>
  <si>
    <t>A2: Rekon. cyklos.Šaldova-Negrelliho viadukt</t>
  </si>
  <si>
    <t>081789050122</t>
  </si>
  <si>
    <t>081789050222</t>
  </si>
  <si>
    <t>Rozšíření denního stacionáře + úprava uzavřeného patra</t>
  </si>
  <si>
    <t>060126</t>
  </si>
  <si>
    <t>060226</t>
  </si>
  <si>
    <t>081789060125</t>
  </si>
  <si>
    <t>081789060325</t>
  </si>
  <si>
    <t>Nákup lodního kontejneru</t>
  </si>
  <si>
    <t>Pořízení pamětní desky K. Hackera</t>
  </si>
  <si>
    <t>Vytvoření repliky sochy Žabáka</t>
  </si>
  <si>
    <t>Plastika Prameník</t>
  </si>
  <si>
    <t>080224</t>
  </si>
  <si>
    <t>080325</t>
  </si>
  <si>
    <t>080424</t>
  </si>
  <si>
    <t>080525</t>
  </si>
  <si>
    <t>080625</t>
  </si>
  <si>
    <t>080726</t>
  </si>
  <si>
    <t>081789080916</t>
  </si>
  <si>
    <t>081789081424</t>
  </si>
  <si>
    <t>081789081624</t>
  </si>
  <si>
    <t>081789081925</t>
  </si>
  <si>
    <t>Rekonstrukce objektu bez č.p./č.e.-Elsnicovo nám.</t>
  </si>
  <si>
    <t>Rekonstrukce NP pro dětskou skupinu Zenklova 27</t>
  </si>
  <si>
    <t>Rekonstrukce NP pro dětskou skupinu Zenklova 23</t>
  </si>
  <si>
    <t>Rekonstrukce NP pro dětskou skupinu Nekvasilova 2</t>
  </si>
  <si>
    <t>Rekonstrukce NP pro dětskou skupinu Draháň</t>
  </si>
  <si>
    <t>Přestavba objektu FOD U Draháně 144/15</t>
  </si>
  <si>
    <t>Dětské hřiště při DS Zenklova 23</t>
  </si>
  <si>
    <t>Bínova 10 - Výměna nákladního výtahu</t>
  </si>
  <si>
    <t>Rekon.objektů pro potřeby Fondu ohrožených dětí</t>
  </si>
  <si>
    <t>6330 - převody vlastním fondům v rozpočtech územní úrovně</t>
  </si>
  <si>
    <t>6409 - ostatní činnosti jinde nezařazené</t>
  </si>
  <si>
    <t>3319 - ostatní záležitosti kultury</t>
  </si>
  <si>
    <t>3613 - nebytové hospodářství</t>
  </si>
  <si>
    <t xml:space="preserve">4349 - ost. soc. péče a pomoc ostatním skup. fyzic. osob </t>
  </si>
  <si>
    <t>Kapitola 09 – vnitřní správa</t>
  </si>
  <si>
    <t>0901</t>
  </si>
  <si>
    <t>odbor kancelář tajemníka ÚMČ</t>
  </si>
  <si>
    <t>6112 - zastupitelstva obcí</t>
  </si>
  <si>
    <t>pol. 5019 - ostatní platy</t>
  </si>
  <si>
    <t>pol. 5023 - odměny členů zastupitelstva</t>
  </si>
  <si>
    <t>refundace</t>
  </si>
  <si>
    <t>pol. 5029 - ostatní platby za provedenou práci j.n.</t>
  </si>
  <si>
    <t>pol. 5031 - povinné pojistné na sociální zabezpečení</t>
  </si>
  <si>
    <t>pol. 5032 - povinné pojistné na zdravotní pojištění</t>
  </si>
  <si>
    <t>pol. 5039 - ostatní povinné pojistné</t>
  </si>
  <si>
    <t>Fond zaměstnavatele (UZ 00810)</t>
  </si>
  <si>
    <t>pol. 5499 - ostatní neinv.transfery obyv.j.n.(os.konta)</t>
  </si>
  <si>
    <t>výdaje spojené se zajišt.svateb (ORG58)</t>
  </si>
  <si>
    <t>pol. 5499 - ostatní neinv.transfery obyv.j.n.</t>
  </si>
  <si>
    <t>6171 - činnost místní správy</t>
  </si>
  <si>
    <t>pol. 5011 - platy zaměstnanců</t>
  </si>
  <si>
    <t>pol. 5019 - ostatní platy zaměstnanců</t>
  </si>
  <si>
    <t>pol. 5021 - ostatní osobní výdaje</t>
  </si>
  <si>
    <t>pol. 5024 - odstupné</t>
  </si>
  <si>
    <t>pol. 5038 - ost.povinné pojistné hrazené zaměstnavatelem</t>
  </si>
  <si>
    <t>pol. 5136 - knihy, učební pomůcky a tisk</t>
  </si>
  <si>
    <t>pol. 5167 - služby školení a vzdělávání</t>
  </si>
  <si>
    <t>pol. 5169 - nákup služeb j.n.</t>
  </si>
  <si>
    <t>pol. 5169 - nákup služeb j.n.(očkování)</t>
  </si>
  <si>
    <t>pol. 5173 - cestovné</t>
  </si>
  <si>
    <t>pol. 5176 - účastnické úplaty na konference</t>
  </si>
  <si>
    <t>pol. 5195 - odvody za neplnění povinnosti zaměstnávat zdr. postižené</t>
  </si>
  <si>
    <t>55</t>
  </si>
  <si>
    <t>pol. 5499 - ostatní neinv.transfery (jubilea)</t>
  </si>
  <si>
    <t>Fond zaměstnavatele (bez UZ)</t>
  </si>
  <si>
    <t xml:space="preserve">pol. 5499 - ostatní  neinv.transfery obyv.j.n. </t>
  </si>
  <si>
    <t>pol. 5499 - ostatní  neinv.transfery obyv.j.n. (os.konta)</t>
  </si>
  <si>
    <t>pol. 5660 - neinvest. půjčené prostř. FO (zaměstnanecké půjčky)</t>
  </si>
  <si>
    <t>0906</t>
  </si>
  <si>
    <t>odbor občansko-správní ÚMČ</t>
  </si>
  <si>
    <t>0911</t>
  </si>
  <si>
    <t xml:space="preserve">odbor informatiky ÚMČ </t>
  </si>
  <si>
    <t>0913</t>
  </si>
  <si>
    <t>materiální zabezpečení</t>
  </si>
  <si>
    <t>0922</t>
  </si>
  <si>
    <t>odbor právních služeb ÚMČ</t>
  </si>
  <si>
    <t>právní služby, poskytnuté náhrady, sankce</t>
  </si>
  <si>
    <t>0931</t>
  </si>
  <si>
    <t xml:space="preserve">odbor kancelář starosty ÚMČ </t>
  </si>
  <si>
    <t>pol. 5166 - konzultační, poradenské a právní služby</t>
  </si>
  <si>
    <t>odbor informatiky ÚMČ</t>
  </si>
  <si>
    <t>Obměna serverové infrastruktury</t>
  </si>
  <si>
    <t>090224</t>
  </si>
  <si>
    <t>Obměna firewall</t>
  </si>
  <si>
    <t>090324</t>
  </si>
  <si>
    <t>090325</t>
  </si>
  <si>
    <t>090625</t>
  </si>
  <si>
    <t>Síťová sonda a kolektor</t>
  </si>
  <si>
    <t>091024</t>
  </si>
  <si>
    <t>Dokumentace - plány řízení a obnovy - rozšíření</t>
  </si>
  <si>
    <t>090216</t>
  </si>
  <si>
    <t>090326</t>
  </si>
  <si>
    <t>Přístupový systém ÚMČ P8 - komplet</t>
  </si>
  <si>
    <t>090426</t>
  </si>
  <si>
    <t>802.1X - bezpečnost sítě</t>
  </si>
  <si>
    <t>090526</t>
  </si>
  <si>
    <t>090125</t>
  </si>
  <si>
    <t>PD - rekonstrukce oken</t>
  </si>
  <si>
    <t>Kapitola 09 - vnitřní správa celkem</t>
  </si>
  <si>
    <t>převody vlastní pokladně</t>
  </si>
  <si>
    <t>3392 - pol. 5182</t>
  </si>
  <si>
    <t xml:space="preserve">6330 - převody vlastním fondům v rozpočtech územní úrovně  </t>
  </si>
  <si>
    <t xml:space="preserve">pol. 5347 - neinv.přev.mezi stat.mě.vč.hl.m.Prahy a jejich m.o </t>
  </si>
  <si>
    <t>pol. 5182 - převody vlastní pokladně</t>
  </si>
  <si>
    <t xml:space="preserve">pol. 5909 - ostatní neinvestiční výdaje jinde nezařazené </t>
  </si>
  <si>
    <t>pol. 5163 - služby peněžních ústavů / 5192 - poskytnuté náhrady</t>
  </si>
  <si>
    <t>činnost OKSMPP</t>
  </si>
  <si>
    <t>k 30.06.2026</t>
  </si>
  <si>
    <t>555</t>
  </si>
  <si>
    <t>Sociální nadační fond</t>
  </si>
  <si>
    <t xml:space="preserve"> </t>
  </si>
  <si>
    <t>6402 - finanční vypořádání</t>
  </si>
  <si>
    <t xml:space="preserve">pol 5365 - vlatby daní krajům, obcím a státním fondům </t>
  </si>
  <si>
    <t>vratka 100% podílu MČ na dani z příjmů PO</t>
  </si>
  <si>
    <t>Výstavba nové ZŠ na Rohanském ostrově</t>
  </si>
  <si>
    <t>Fontána vychovatelna</t>
  </si>
  <si>
    <t xml:space="preserve">Projektová dokumentace-Rekonstrukce náměstí Ládví </t>
  </si>
  <si>
    <t xml:space="preserve">PD Skatepark Bohnice </t>
  </si>
  <si>
    <t>Hala J. Mahora</t>
  </si>
  <si>
    <t xml:space="preserve">Realizace fontány Žabák </t>
  </si>
  <si>
    <t>Obnova odpočinkové zóny s fontánou Prameník - PD</t>
  </si>
  <si>
    <t>PD Skatepark Bohnice</t>
  </si>
  <si>
    <t>010220</t>
  </si>
  <si>
    <t>010222</t>
  </si>
  <si>
    <t>010324</t>
  </si>
  <si>
    <t>081789010123</t>
  </si>
  <si>
    <t>081789010124</t>
  </si>
  <si>
    <t>081789010125</t>
  </si>
  <si>
    <t>081789010324</t>
  </si>
  <si>
    <t>081789060225</t>
  </si>
  <si>
    <t>Realizace ploch malého rozsahu</t>
  </si>
  <si>
    <t>Dětské hřiště v parku Dlážděnka</t>
  </si>
  <si>
    <t xml:space="preserve">Vybudování zpevněných pochozích pěšin v k.ú. Kobyl </t>
  </si>
  <si>
    <t>Revitalizace třešnového sadu v ul. Na Truhlářce</t>
  </si>
  <si>
    <t>Vybudování pítek-psí louka U Meteoru, DH Burešova</t>
  </si>
  <si>
    <t>Vybudování workoutového hřiště</t>
  </si>
  <si>
    <t>Zhotovení okrasných záhonů</t>
  </si>
  <si>
    <t>081738090422</t>
  </si>
  <si>
    <t>081789090316</t>
  </si>
  <si>
    <t>082063020124</t>
  </si>
  <si>
    <t>82350020226</t>
  </si>
  <si>
    <t>082351020326</t>
  </si>
  <si>
    <t>Vybudování parkovacího stání Střekovská</t>
  </si>
  <si>
    <t>Úprava bezmotorové komunikace A2 a A26</t>
  </si>
  <si>
    <t>081500030119</t>
  </si>
  <si>
    <t>030126</t>
  </si>
  <si>
    <t>030224</t>
  </si>
  <si>
    <t>030225</t>
  </si>
  <si>
    <t>030322</t>
  </si>
  <si>
    <t>030323</t>
  </si>
  <si>
    <t>030325</t>
  </si>
  <si>
    <t>030422</t>
  </si>
  <si>
    <t>030524</t>
  </si>
  <si>
    <t>Pamětní deska Arnošta Lustiga na ZŠ Palmovka</t>
  </si>
  <si>
    <t>060326</t>
  </si>
  <si>
    <t>082393060426</t>
  </si>
  <si>
    <t>Adaptace půdních prostorů Velkého mlýna na KC</t>
  </si>
  <si>
    <t xml:space="preserve">Rekonstrukce a zateplení fasády Taussigova </t>
  </si>
  <si>
    <t>Zprac.PD-rek.fasá. a zatepl.domu Taussigova 1172/1</t>
  </si>
  <si>
    <t>Rekonstrukce bytových domů U Draháně</t>
  </si>
  <si>
    <t>3612 - bytové hospodářství</t>
  </si>
  <si>
    <t>Mazurská 484/2-Montáž protipož.dveří - spol. prostory</t>
  </si>
  <si>
    <t xml:space="preserve">Rekonstrukce objektu bez č.p./č.e.Karlínské nám. </t>
  </si>
  <si>
    <t xml:space="preserve">Technické zhodnocení </t>
  </si>
  <si>
    <t>Obnova font.Prameník a plastiky Žábák-sídl.Ďáblice</t>
  </si>
  <si>
    <t xml:space="preserve">Rekonstrukce NP pro dětskou skupinu Palmovka 6a </t>
  </si>
  <si>
    <t>Rek.nebyt. prostor pro zaříz. předšk.vzděl-dět.sk.</t>
  </si>
  <si>
    <t>Kamerový digitální systém Bulovka 1462/10 a 12</t>
  </si>
  <si>
    <t>3639 - komunální služby a územní rozvoj jn</t>
  </si>
  <si>
    <t>Zastřešený altán - Štorchův pavilon, k. ú. Libeň</t>
  </si>
  <si>
    <t>081789081026</t>
  </si>
  <si>
    <t>082391081126</t>
  </si>
  <si>
    <t xml:space="preserve">081789080322 </t>
  </si>
  <si>
    <t xml:space="preserve">080425 </t>
  </si>
  <si>
    <t>081789080826</t>
  </si>
  <si>
    <t>082181081025</t>
  </si>
  <si>
    <t>080926</t>
  </si>
  <si>
    <t>Rekon. objektu a zahrady Mirovická 6 a PD</t>
  </si>
  <si>
    <t>PD pro dětskou skupinu Hrubého</t>
  </si>
  <si>
    <t>Obměna síťové infrastruktury</t>
  </si>
  <si>
    <t xml:space="preserve">Bezpeč. test. vnějšího a vnitřního síť. perimetru </t>
  </si>
  <si>
    <t>NIS 2 - Kyberbezpečnost</t>
  </si>
  <si>
    <t>Strukturovaná kabeláž Archiv Čimická 61</t>
  </si>
  <si>
    <t xml:space="preserve">Nákup UPS </t>
  </si>
  <si>
    <t xml:space="preserve">Logmanager </t>
  </si>
  <si>
    <t>090525 081789090525</t>
  </si>
  <si>
    <t>odbor hospodářské správyÚMČ</t>
  </si>
  <si>
    <t>080120 081789080120</t>
  </si>
  <si>
    <t>Studie a PD – revital. stráně mezi Löwitovým mlýnem a zám. piv.</t>
  </si>
  <si>
    <t>Plnění rozpočtu městské části Praha 8 za 1. pololetí 2026</t>
  </si>
  <si>
    <t>ZŠ BH Zenklova - PD - půdní vestavba</t>
  </si>
  <si>
    <t>ZŠ Palmovka (Heydukova) - PD - půdní vestavba</t>
  </si>
  <si>
    <t>MŠ U Sluncové - PD - přístavba objektu školky</t>
  </si>
  <si>
    <t>ZŠ Ústavní - náhradní výsadba</t>
  </si>
  <si>
    <t>ZŠ B. Hrabala - rekon. altánu (venkovní učebna)</t>
  </si>
  <si>
    <t>ZŠ Na Šutce - myčka na černé nádobí do ŠJ</t>
  </si>
  <si>
    <t>ZŠ Na Šutce - konvektomat do ŠJ</t>
  </si>
  <si>
    <t>ZŠ Žernosecká - venkovní zatemňovací rolety</t>
  </si>
  <si>
    <t>ZŠ Žernosecká - multifunkční tiskárny/kopírky</t>
  </si>
  <si>
    <t>KD Ládví - PD - revitalizace předprostoru KD</t>
  </si>
  <si>
    <t>082122046824</t>
  </si>
  <si>
    <t>047326</t>
  </si>
  <si>
    <t>047426</t>
  </si>
  <si>
    <t>047526</t>
  </si>
  <si>
    <t>047626</t>
  </si>
  <si>
    <t>047726</t>
  </si>
  <si>
    <t>047826</t>
  </si>
  <si>
    <t>082101046224</t>
  </si>
  <si>
    <t>MŠ Štěpničná - přírodní zahrada (SFŽP)</t>
  </si>
  <si>
    <t>ZŠ Petra Strozziho - nákup IT tabulí</t>
  </si>
  <si>
    <t>ZŠ Na Šutce - pořízení salátového baru</t>
  </si>
  <si>
    <t>MŠ Štěpničná - konvektomat</t>
  </si>
  <si>
    <t>ZŠ Ústavní - pořízení salátového baru</t>
  </si>
  <si>
    <t>ZŠ Žernosecká - pořízení salátového baru</t>
  </si>
  <si>
    <t>ZŠ Ústavní - přístavba</t>
  </si>
  <si>
    <t>xxxxxx</t>
  </si>
  <si>
    <t>Investiční zápůjčka ústavu ALT@RT</t>
  </si>
  <si>
    <t>040624</t>
  </si>
  <si>
    <t>040824</t>
  </si>
  <si>
    <t>040724</t>
  </si>
  <si>
    <t>040924</t>
  </si>
  <si>
    <t>041024</t>
  </si>
  <si>
    <t>041124</t>
  </si>
  <si>
    <t>041224</t>
  </si>
  <si>
    <t>041226</t>
  </si>
  <si>
    <t>041326</t>
  </si>
  <si>
    <t>041426</t>
  </si>
  <si>
    <t>041526</t>
  </si>
  <si>
    <t>041626</t>
  </si>
  <si>
    <t>041726</t>
  </si>
  <si>
    <t>041826</t>
  </si>
  <si>
    <t>041925</t>
  </si>
  <si>
    <t>041926</t>
  </si>
  <si>
    <t>042026</t>
  </si>
  <si>
    <t>042126</t>
  </si>
  <si>
    <t>042226</t>
  </si>
  <si>
    <t>042326</t>
  </si>
  <si>
    <t>042426</t>
  </si>
  <si>
    <t>042526</t>
  </si>
  <si>
    <t>042626</t>
  </si>
  <si>
    <t>042726</t>
  </si>
  <si>
    <t>042826</t>
  </si>
  <si>
    <t>042926</t>
  </si>
  <si>
    <t>043026</t>
  </si>
  <si>
    <t>043126</t>
  </si>
  <si>
    <t>043226</t>
  </si>
  <si>
    <t>043326</t>
  </si>
  <si>
    <t>043424</t>
  </si>
  <si>
    <t>043426</t>
  </si>
  <si>
    <t>043526</t>
  </si>
  <si>
    <t>043626</t>
  </si>
  <si>
    <t>043726</t>
  </si>
  <si>
    <t>043826</t>
  </si>
  <si>
    <t>043926</t>
  </si>
  <si>
    <t>044024</t>
  </si>
  <si>
    <t>044026</t>
  </si>
  <si>
    <t>044126</t>
  </si>
  <si>
    <t>044226</t>
  </si>
  <si>
    <t>044326</t>
  </si>
  <si>
    <t>044426</t>
  </si>
  <si>
    <t>044726</t>
  </si>
  <si>
    <t>044825</t>
  </si>
  <si>
    <t>044826</t>
  </si>
  <si>
    <t>044926</t>
  </si>
  <si>
    <t>045026</t>
  </si>
  <si>
    <t>045126</t>
  </si>
  <si>
    <t>045226</t>
  </si>
  <si>
    <t>045326</t>
  </si>
  <si>
    <t>045426</t>
  </si>
  <si>
    <t>045526</t>
  </si>
  <si>
    <t>045626</t>
  </si>
  <si>
    <t>045726</t>
  </si>
  <si>
    <t>045826</t>
  </si>
  <si>
    <t>045925</t>
  </si>
  <si>
    <t>045926</t>
  </si>
  <si>
    <t>046026</t>
  </si>
  <si>
    <t>046126</t>
  </si>
  <si>
    <t>046226</t>
  </si>
  <si>
    <t>046326</t>
  </si>
  <si>
    <t>046426</t>
  </si>
  <si>
    <t>046526</t>
  </si>
  <si>
    <t>046626</t>
  </si>
  <si>
    <t>046725</t>
  </si>
  <si>
    <t>046726</t>
  </si>
  <si>
    <t>046826</t>
  </si>
  <si>
    <t>046926</t>
  </si>
  <si>
    <t>047023</t>
  </si>
  <si>
    <t>047025</t>
  </si>
  <si>
    <t>047125</t>
  </si>
  <si>
    <t>047525</t>
  </si>
  <si>
    <t>047625</t>
  </si>
  <si>
    <t>047825</t>
  </si>
  <si>
    <t>047926</t>
  </si>
  <si>
    <t>048025</t>
  </si>
  <si>
    <t>048725</t>
  </si>
  <si>
    <t>048925</t>
  </si>
  <si>
    <t>049125</t>
  </si>
  <si>
    <t>049425</t>
  </si>
  <si>
    <t>016343043824</t>
  </si>
  <si>
    <t>016451041423</t>
  </si>
  <si>
    <t>016452048225</t>
  </si>
  <si>
    <t>016668047126</t>
  </si>
  <si>
    <t>081789043324</t>
  </si>
  <si>
    <t>081789044424</t>
  </si>
  <si>
    <t>081789044524</t>
  </si>
  <si>
    <t>081789046824</t>
  </si>
  <si>
    <t>081789047525</t>
  </si>
  <si>
    <t>081789047825</t>
  </si>
  <si>
    <t>081976046823</t>
  </si>
  <si>
    <t>082261045023</t>
  </si>
  <si>
    <t>082262041224</t>
  </si>
  <si>
    <t>082318047026</t>
  </si>
  <si>
    <t>082392047226</t>
  </si>
  <si>
    <t>Zpracování PD na změnu povrchu basketbalového hřiště</t>
  </si>
  <si>
    <t>str. 15/18</t>
  </si>
  <si>
    <t>str. 14/18</t>
  </si>
  <si>
    <t>str. 16/18</t>
  </si>
  <si>
    <t>str. 17/18</t>
  </si>
  <si>
    <t>str. 18/18</t>
  </si>
  <si>
    <t>str. 1/18</t>
  </si>
  <si>
    <t>str. 2/18</t>
  </si>
  <si>
    <t>str. 3/18</t>
  </si>
  <si>
    <t>str. 4/18</t>
  </si>
  <si>
    <t>str. 5/18</t>
  </si>
  <si>
    <t>str. 6/18</t>
  </si>
  <si>
    <t>str. 7/18</t>
  </si>
  <si>
    <t>str. 8/18</t>
  </si>
  <si>
    <t>str. 9/18</t>
  </si>
  <si>
    <t>str. 10/18</t>
  </si>
  <si>
    <t>str. 11/18</t>
  </si>
  <si>
    <t>str. 12/18</t>
  </si>
  <si>
    <t>str. 13/18</t>
  </si>
  <si>
    <t>ZŠ Dolákova - klimatizace v učebně informatiky a tř.</t>
  </si>
  <si>
    <t>ZŠ P. Strozziho - výstavba nového pavilonu ZŠ</t>
  </si>
  <si>
    <t>ZŠ Hovorčovická - nástavba obj. (zkapacitnění)</t>
  </si>
  <si>
    <t>ZŠ P. Strozziho - zkapacitnění (přístavba)</t>
  </si>
  <si>
    <t>ZŠ Burešova - nástavba spojovacího krčku</t>
  </si>
  <si>
    <t>Rekonstr. vnitřních prostor obj. Svídnická 506/1</t>
  </si>
  <si>
    <t>MŠ MČ P8 - pasport zabezpečení MŠ</t>
  </si>
  <si>
    <t>MŠ Na Korábě, Lindnerova - polytechnická učebna</t>
  </si>
  <si>
    <t>ZŠ Na Šutce - výstavba brány k pozemku ŠD</t>
  </si>
  <si>
    <t>MŠ Bojasova - PD - elektro</t>
  </si>
  <si>
    <t>MŠ Kotlaska - venkovní  zastínění objektu</t>
  </si>
  <si>
    <t>ZŠ Glowackého - klimatizace učeben</t>
  </si>
  <si>
    <t>ZŠ Burešova-PD-DSP+DPS-spojovací krček ZŠ a ŠJ</t>
  </si>
  <si>
    <t>MŠ Řešovská - dodávka a montáž přístupového systém</t>
  </si>
  <si>
    <t>ZŠ Libčická - realizace víceúčelového hřiště</t>
  </si>
  <si>
    <t>MŠ Dolákova - venkovní  zastínění objektu</t>
  </si>
  <si>
    <t>ZŠ Ústavní - realizace klimatizace jižní strana</t>
  </si>
  <si>
    <t>ZŠ Žernosecká - vnitřní zatemňovací rolety</t>
  </si>
  <si>
    <t>ZŠ Mazurská - PD - přístavba výtahu pro bezbariér.</t>
  </si>
  <si>
    <t>ZŠ Hovorčovická - rekonstrukce elektroinstalace</t>
  </si>
  <si>
    <t>ZŠ a MŠ - zabezpečení a ochrana objektů ZŠ</t>
  </si>
  <si>
    <t>MŠ Dolákova - výměna kotlů</t>
  </si>
  <si>
    <t>ZŠ a MŠ Lyčkovo nám. - TV, ŠJ, ŠK</t>
  </si>
  <si>
    <t>ZŠ a MŠ - dofinancování FVE</t>
  </si>
  <si>
    <t>ZŠ Žernosecká - rekonstrukce atria</t>
  </si>
  <si>
    <t xml:space="preserve">MŠ Na Pěšinách - inženýring pro vybudování schodiště </t>
  </si>
  <si>
    <t>ZŠ Mazurská - PD - zázemí hřiště a nafukovací haly</t>
  </si>
  <si>
    <t>EU - MŠ Poznaňská - snížení en. náročnosti</t>
  </si>
  <si>
    <t>EU - ZŠ U Školské zahrady - snížení en. náročnosti</t>
  </si>
  <si>
    <t>ZŠ Ústavní - rekons. elektroinstalace (rozvaděče)</t>
  </si>
  <si>
    <t>MŠ Drahorádova - S.E.N. (1.část) - rekuperace</t>
  </si>
  <si>
    <t>KD Ládví - PD - rekon. el. rozvodů + rozvodových skříní</t>
  </si>
  <si>
    <t>MŠ Chabařovická - nové vstupní branky do obj. šk.</t>
  </si>
  <si>
    <t>ZŠ Mazurská - rekonstrukce povrchu volejbal. hřišt</t>
  </si>
  <si>
    <t>ZŠ Libčická - rekonstrukce dětského hřiště</t>
  </si>
  <si>
    <t>ZŠ Bohumila Hrabala - robotická učebna ZŠ BH</t>
  </si>
  <si>
    <t>ZŠ Žernosecká - cykloboxy Žernosecká</t>
  </si>
  <si>
    <t>MŠ Korycanská - rekonstrukce elektroinstalace - PD</t>
  </si>
  <si>
    <t>ZŠ Petra Strozziho - výstavba nového pavilonu ZŠ</t>
  </si>
  <si>
    <t>EU - objekt Svídnická-snížení energ. náročnosti</t>
  </si>
  <si>
    <t>ZŠ Lyčkovo nám. - výměna oken v celém objektu</t>
  </si>
  <si>
    <t>Objekt Pazderky - PD - výst. nov.objektu pro Klokánek</t>
  </si>
  <si>
    <t>MŠ Řešovská - venkovní zastínění objektu hl. pavilon</t>
  </si>
  <si>
    <t>ZŠ Žernosecká - rekonstrukce elektro. a podhledů vč. PD</t>
  </si>
  <si>
    <t>ZŠ Žernosecká - instalace uzamykatelných kójí na kola</t>
  </si>
  <si>
    <t>ZŠ Na Šutce - venk. zastínění obj (suterén,1.+2.p)</t>
  </si>
  <si>
    <t>MŠ Na Pěšinách - venkovní zastínění objektu</t>
  </si>
  <si>
    <t>ZŠ Mazurská - venkovní zastínění obj (učebny - atrium)</t>
  </si>
  <si>
    <t>MŠ  Lešenská DB - oprava střech vč. zatep. 2 et. 3.p</t>
  </si>
  <si>
    <t>ZŠ Burešova - PD - propojení obj.školy z ŠJ - krček</t>
  </si>
  <si>
    <t>MŠ Chabařovická - výměna interiérových dveří ve tříd</t>
  </si>
  <si>
    <t>MŠ Chabařovická - venkovní  zastínění objektu v 6 tř.</t>
  </si>
  <si>
    <t>ZŠ Burešova - přístupový systém a  zabez. vchodu</t>
  </si>
  <si>
    <t>ZŠ a MŠ - investiční akce malého rozsahu</t>
  </si>
  <si>
    <t>ZŠ Petra Strozziho - PD  -zkapacitnění obj.šk-přístavb</t>
  </si>
  <si>
    <t>ZŠ Petra Strozziho - PD - zkapacitnění obj.šk-nástavba</t>
  </si>
  <si>
    <t>ZŠ Palmovka (Hey) - PD - nástavba dvorního traktu-těl.</t>
  </si>
  <si>
    <t>ZŠ a MŠ - technická a právní pomoc</t>
  </si>
  <si>
    <t xml:space="preserve">090124   081789090124   </t>
  </si>
  <si>
    <t xml:space="preserve">090126 </t>
  </si>
  <si>
    <t>ZŠ a MŠ P. Strozziho - klimat jednotka pro serverovnu</t>
  </si>
  <si>
    <t>MŠ Na Pěšinách - technická pomoc pro vybud.schodiště</t>
  </si>
  <si>
    <t>MŠ Ústavní - čipové zabezpečení vstupu do areálu MŠ</t>
  </si>
  <si>
    <t>ZŠ Libčická - úlož. místo pro cykli. vybav. vč. PD</t>
  </si>
  <si>
    <t>ZŠ Žernosecká - nástavba a přístavba pro zkapacitnění</t>
  </si>
  <si>
    <t>ZŠ - zajištění komplex. služeb projektového manažera</t>
  </si>
  <si>
    <t>ZŠ Glowackého - PD - rozvoj hřišť a zázemí Glowackého</t>
  </si>
  <si>
    <t>EU - objekt Chabařovická - sníž. energet. Náročnosti</t>
  </si>
  <si>
    <t>ZŠ a MŠ - Pasport PBŘ, zpráva PBŘ, DZP pro HZS, výměna hydrantu</t>
  </si>
  <si>
    <t>ZŠ Lyčkovo nám. - realizace výstavby tělocvičny, ŠK. a ŠJ k pravému křídlu objektu školy</t>
  </si>
  <si>
    <t>Rady městské části Praha 8</t>
  </si>
  <si>
    <t>ze dne 23. září 2026</t>
  </si>
  <si>
    <t>Příloha č. 2 usnesení RMČ 0xxx/2026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</si>
</sst>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00"/>
  </numFmts>
  <fonts count="6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 CE"/>
      <charset val="238"/>
    </font>
    <font>
      <sz val="10"/>
      <name val="Ariel "/>
      <charset val="238"/>
    </font>
    <font>
      <b/>
      <sz val="12"/>
      <color theme="1"/>
      <name val="Arial CE"/>
      <charset val="238"/>
    </font>
    <font>
      <b/>
      <sz val="10"/>
      <color theme="1"/>
      <name val="Arial CE"/>
      <charset val="238"/>
    </font>
    <font>
      <b/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1"/>
      <name val="Arial"/>
      <family val="2"/>
      <charset val="238"/>
    </font>
    <font>
      <sz val="11"/>
      <color theme="1"/>
      <name val="Arial CE 10"/>
      <charset val="238"/>
    </font>
    <font>
      <b/>
      <sz val="12"/>
      <name val="Arial CE 10"/>
      <charset val="238"/>
    </font>
    <font>
      <sz val="10"/>
      <name val="Arial CE 10"/>
      <charset val="238"/>
    </font>
    <font>
      <b/>
      <sz val="10"/>
      <name val="Arial CE 10"/>
      <charset val="238"/>
    </font>
    <font>
      <sz val="10"/>
      <color rgb="FFFF0000"/>
      <name val="Arial CE 10"/>
      <charset val="238"/>
    </font>
    <font>
      <sz val="10"/>
      <color theme="1"/>
      <name val="Arial CE 10"/>
      <charset val="238"/>
    </font>
    <font>
      <i/>
      <sz val="10"/>
      <name val="Arial CE 10"/>
      <charset val="238"/>
    </font>
    <font>
      <sz val="11"/>
      <color theme="1"/>
      <name val="Arial CE"/>
      <charset val="238"/>
    </font>
    <font>
      <b/>
      <i/>
      <sz val="10"/>
      <name val="Arial CE"/>
      <charset val="238"/>
    </font>
    <font>
      <b/>
      <sz val="11"/>
      <color theme="1"/>
      <name val="Arial CE"/>
      <charset val="238"/>
    </font>
    <font>
      <i/>
      <sz val="10"/>
      <name val="Arial CE"/>
      <family val="2"/>
      <charset val="238"/>
    </font>
    <font>
      <sz val="11"/>
      <color rgb="FFFF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/>
    <xf numFmtId="0" fontId="38" fillId="0" borderId="76" applyNumberFormat="0" applyFill="0" applyAlignment="0" applyProtection="0"/>
    <xf numFmtId="0" fontId="39" fillId="0" borderId="77" applyNumberFormat="0" applyFill="0" applyAlignment="0" applyProtection="0"/>
    <xf numFmtId="0" fontId="40" fillId="0" borderId="78" applyNumberFormat="0" applyFill="0" applyAlignment="0" applyProtection="0"/>
    <xf numFmtId="0" fontId="40" fillId="0" borderId="0" applyNumberFormat="0" applyFill="0" applyBorder="0" applyAlignment="0" applyProtection="0"/>
    <xf numFmtId="0" fontId="41" fillId="3" borderId="0" applyNumberFormat="0" applyBorder="0" applyAlignment="0" applyProtection="0"/>
    <xf numFmtId="0" fontId="42" fillId="4" borderId="0" applyNumberFormat="0" applyBorder="0" applyAlignment="0" applyProtection="0"/>
    <xf numFmtId="0" fontId="43" fillId="5" borderId="0" applyNumberFormat="0" applyBorder="0" applyAlignment="0" applyProtection="0"/>
    <xf numFmtId="0" fontId="44" fillId="6" borderId="79" applyNumberFormat="0" applyAlignment="0" applyProtection="0"/>
    <xf numFmtId="0" fontId="45" fillId="7" borderId="80" applyNumberFormat="0" applyAlignment="0" applyProtection="0"/>
    <xf numFmtId="0" fontId="46" fillId="7" borderId="79" applyNumberFormat="0" applyAlignment="0" applyProtection="0"/>
    <xf numFmtId="0" fontId="47" fillId="0" borderId="81" applyNumberFormat="0" applyFill="0" applyAlignment="0" applyProtection="0"/>
    <xf numFmtId="0" fontId="48" fillId="8" borderId="82" applyNumberFormat="0" applyAlignment="0" applyProtection="0"/>
    <xf numFmtId="0" fontId="21" fillId="0" borderId="0" applyNumberFormat="0" applyFill="0" applyBorder="0" applyAlignment="0" applyProtection="0"/>
    <xf numFmtId="0" fontId="36" fillId="9" borderId="83" applyNumberFormat="0" applyFont="0" applyAlignment="0" applyProtection="0"/>
    <xf numFmtId="0" fontId="49" fillId="0" borderId="0" applyNumberFormat="0" applyFill="0" applyBorder="0" applyAlignment="0" applyProtection="0"/>
    <xf numFmtId="0" fontId="20" fillId="0" borderId="84" applyNumberFormat="0" applyFill="0" applyAlignment="0" applyProtection="0"/>
    <xf numFmtId="0" fontId="50" fillId="10" borderId="0" applyNumberFormat="0" applyBorder="0" applyAlignment="0" applyProtection="0"/>
    <xf numFmtId="0" fontId="36" fillId="11" borderId="0" applyNumberFormat="0" applyBorder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50" fillId="14" borderId="0" applyNumberFormat="0" applyBorder="0" applyAlignment="0" applyProtection="0"/>
    <xf numFmtId="0" fontId="36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0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0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0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0" fillId="30" borderId="0" applyNumberFormat="0" applyBorder="0" applyAlignment="0" applyProtection="0"/>
    <xf numFmtId="0" fontId="36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</cellStyleXfs>
  <cellXfs count="1225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13" fillId="0" borderId="0" xfId="0" applyFont="1"/>
    <xf numFmtId="0" fontId="11" fillId="0" borderId="0" xfId="0" applyFont="1"/>
    <xf numFmtId="0" fontId="1" fillId="0" borderId="0" xfId="2"/>
    <xf numFmtId="0" fontId="4" fillId="0" borderId="0" xfId="2" applyFont="1"/>
    <xf numFmtId="0" fontId="0" fillId="2" borderId="0" xfId="0" applyFill="1"/>
    <xf numFmtId="0" fontId="19" fillId="0" borderId="0" xfId="0" applyFont="1"/>
    <xf numFmtId="0" fontId="0" fillId="0" borderId="0" xfId="0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" fillId="2" borderId="21" xfId="0" applyFont="1" applyFill="1" applyBorder="1"/>
    <xf numFmtId="0" fontId="15" fillId="2" borderId="1" xfId="0" applyFont="1" applyFill="1" applyBorder="1" applyAlignment="1">
      <alignment horizontal="center"/>
    </xf>
    <xf numFmtId="0" fontId="15" fillId="2" borderId="2" xfId="0" applyFont="1" applyFill="1" applyBorder="1"/>
    <xf numFmtId="0" fontId="15" fillId="2" borderId="4" xfId="0" applyFont="1" applyFill="1" applyBorder="1" applyAlignment="1">
      <alignment horizontal="center"/>
    </xf>
    <xf numFmtId="49" fontId="15" fillId="2" borderId="5" xfId="0" applyNumberFormat="1" applyFont="1" applyFill="1" applyBorder="1" applyAlignment="1">
      <alignment horizontal="center"/>
    </xf>
    <xf numFmtId="0" fontId="3" fillId="2" borderId="14" xfId="2" applyFont="1" applyFill="1" applyBorder="1" applyAlignment="1">
      <alignment horizontal="left"/>
    </xf>
    <xf numFmtId="0" fontId="1" fillId="2" borderId="21" xfId="2" applyFill="1" applyBorder="1"/>
    <xf numFmtId="49" fontId="7" fillId="2" borderId="9" xfId="2" applyNumberFormat="1" applyFont="1" applyFill="1" applyBorder="1" applyAlignment="1">
      <alignment horizontal="center"/>
    </xf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5" fillId="2" borderId="30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31" xfId="0" applyFont="1" applyFill="1" applyBorder="1" applyAlignment="1">
      <alignment horizontal="center"/>
    </xf>
    <xf numFmtId="0" fontId="15" fillId="2" borderId="32" xfId="0" applyFont="1" applyFill="1" applyBorder="1" applyAlignment="1">
      <alignment horizontal="center"/>
    </xf>
    <xf numFmtId="49" fontId="15" fillId="2" borderId="8" xfId="0" applyNumberFormat="1" applyFont="1" applyFill="1" applyBorder="1" applyAlignment="1">
      <alignment horizontal="center"/>
    </xf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4" fillId="2" borderId="27" xfId="2" applyFont="1" applyFill="1" applyBorder="1"/>
    <xf numFmtId="0" fontId="11" fillId="2" borderId="4" xfId="0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0" fontId="15" fillId="2" borderId="18" xfId="2" applyFont="1" applyFill="1" applyBorder="1"/>
    <xf numFmtId="49" fontId="6" fillId="2" borderId="12" xfId="2" applyNumberFormat="1" applyFont="1" applyFill="1" applyBorder="1" applyAlignment="1">
      <alignment horizontal="center"/>
    </xf>
    <xf numFmtId="0" fontId="15" fillId="2" borderId="21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6" fillId="2" borderId="32" xfId="1" applyFont="1" applyFill="1" applyBorder="1" applyAlignment="1">
      <alignment horizontal="center"/>
    </xf>
    <xf numFmtId="0" fontId="3" fillId="2" borderId="21" xfId="2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8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49" fontId="1" fillId="2" borderId="16" xfId="0" applyNumberFormat="1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5" fillId="2" borderId="9" xfId="0" applyNumberFormat="1" applyFont="1" applyFill="1" applyBorder="1" applyAlignment="1">
      <alignment horizontal="center"/>
    </xf>
    <xf numFmtId="0" fontId="15" fillId="2" borderId="23" xfId="0" applyFont="1" applyFill="1" applyBorder="1"/>
    <xf numFmtId="49" fontId="15" fillId="2" borderId="15" xfId="0" applyNumberFormat="1" applyFont="1" applyFill="1" applyBorder="1" applyAlignment="1">
      <alignment horizontal="center"/>
    </xf>
    <xf numFmtId="49" fontId="15" fillId="2" borderId="14" xfId="0" applyNumberFormat="1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0" fillId="2" borderId="23" xfId="0" applyFont="1" applyFill="1" applyBorder="1"/>
    <xf numFmtId="49" fontId="11" fillId="2" borderId="53" xfId="0" applyNumberFormat="1" applyFont="1" applyFill="1" applyBorder="1" applyAlignment="1">
      <alignment horizontal="left"/>
    </xf>
    <xf numFmtId="0" fontId="11" fillId="2" borderId="34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49" fontId="11" fillId="2" borderId="34" xfId="0" applyNumberFormat="1" applyFont="1" applyFill="1" applyBorder="1"/>
    <xf numFmtId="49" fontId="15" fillId="2" borderId="30" xfId="2" applyNumberFormat="1" applyFont="1" applyFill="1" applyBorder="1" applyAlignment="1">
      <alignment horizontal="center"/>
    </xf>
    <xf numFmtId="49" fontId="15" fillId="2" borderId="5" xfId="2" applyNumberFormat="1" applyFont="1" applyFill="1" applyBorder="1" applyAlignment="1">
      <alignment horizontal="left"/>
    </xf>
    <xf numFmtId="49" fontId="15" fillId="2" borderId="16" xfId="2" applyNumberFormat="1" applyFont="1" applyFill="1" applyBorder="1"/>
    <xf numFmtId="49" fontId="15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49" fontId="15" fillId="2" borderId="9" xfId="2" applyNumberFormat="1" applyFont="1" applyFill="1" applyBorder="1" applyAlignment="1">
      <alignment horizontal="left"/>
    </xf>
    <xf numFmtId="49" fontId="15" fillId="2" borderId="12" xfId="2" applyNumberFormat="1" applyFont="1" applyFill="1" applyBorder="1" applyAlignment="1">
      <alignment horizontal="center"/>
    </xf>
    <xf numFmtId="0" fontId="4" fillId="2" borderId="45" xfId="1" applyFont="1" applyFill="1" applyBorder="1"/>
    <xf numFmtId="0" fontId="1" fillId="2" borderId="11" xfId="1" applyFill="1" applyBorder="1"/>
    <xf numFmtId="0" fontId="0" fillId="2" borderId="60" xfId="0" applyFill="1" applyBorder="1"/>
    <xf numFmtId="3" fontId="0" fillId="2" borderId="0" xfId="0" applyNumberFormat="1" applyFill="1"/>
    <xf numFmtId="0" fontId="0" fillId="2" borderId="48" xfId="0" applyFill="1" applyBorder="1"/>
    <xf numFmtId="0" fontId="15" fillId="0" borderId="21" xfId="2" applyFont="1" applyBorder="1" applyAlignment="1">
      <alignment horizontal="center"/>
    </xf>
    <xf numFmtId="0" fontId="9" fillId="0" borderId="21" xfId="2" applyFont="1" applyBorder="1"/>
    <xf numFmtId="0" fontId="15" fillId="0" borderId="16" xfId="2" applyFont="1" applyBorder="1" applyAlignment="1">
      <alignment horizontal="center"/>
    </xf>
    <xf numFmtId="0" fontId="9" fillId="0" borderId="11" xfId="2" applyFont="1" applyBorder="1" applyAlignment="1">
      <alignment wrapText="1"/>
    </xf>
    <xf numFmtId="0" fontId="9" fillId="2" borderId="14" xfId="0" applyFont="1" applyFill="1" applyBorder="1" applyAlignment="1">
      <alignment horizontal="left"/>
    </xf>
    <xf numFmtId="0" fontId="4" fillId="2" borderId="37" xfId="0" applyFont="1" applyFill="1" applyBorder="1"/>
    <xf numFmtId="0" fontId="9" fillId="2" borderId="21" xfId="0" applyFont="1" applyFill="1" applyBorder="1" applyAlignment="1">
      <alignment horizontal="left"/>
    </xf>
    <xf numFmtId="0" fontId="9" fillId="2" borderId="57" xfId="0" applyFont="1" applyFill="1" applyBorder="1"/>
    <xf numFmtId="0" fontId="10" fillId="2" borderId="57" xfId="0" applyFont="1" applyFill="1" applyBorder="1"/>
    <xf numFmtId="0" fontId="15" fillId="0" borderId="17" xfId="2" applyFont="1" applyBorder="1" applyAlignment="1">
      <alignment horizontal="center"/>
    </xf>
    <xf numFmtId="0" fontId="0" fillId="2" borderId="0" xfId="0" applyFill="1" applyAlignment="1">
      <alignment horizontal="right"/>
    </xf>
    <xf numFmtId="3" fontId="7" fillId="0" borderId="21" xfId="2" applyNumberFormat="1" applyFont="1" applyBorder="1"/>
    <xf numFmtId="3" fontId="1" fillId="0" borderId="21" xfId="0" applyNumberFormat="1" applyFont="1" applyBorder="1"/>
    <xf numFmtId="3" fontId="7" fillId="0" borderId="21" xfId="0" applyNumberFormat="1" applyFont="1" applyBorder="1"/>
    <xf numFmtId="3" fontId="1" fillId="0" borderId="21" xfId="2" applyNumberFormat="1" applyBorder="1"/>
    <xf numFmtId="3" fontId="1" fillId="0" borderId="14" xfId="2" applyNumberFormat="1" applyBorder="1"/>
    <xf numFmtId="3" fontId="15" fillId="0" borderId="16" xfId="0" applyNumberFormat="1" applyFont="1" applyBorder="1"/>
    <xf numFmtId="2" fontId="7" fillId="0" borderId="59" xfId="0" applyNumberFormat="1" applyFont="1" applyBorder="1" applyAlignment="1">
      <alignment horizontal="right"/>
    </xf>
    <xf numFmtId="0" fontId="1" fillId="0" borderId="20" xfId="0" applyFont="1" applyBorder="1"/>
    <xf numFmtId="3" fontId="15" fillId="0" borderId="11" xfId="2" applyNumberFormat="1" applyFont="1" applyBorder="1"/>
    <xf numFmtId="3" fontId="9" fillId="0" borderId="18" xfId="2" applyNumberFormat="1" applyFont="1" applyBorder="1"/>
    <xf numFmtId="3" fontId="9" fillId="0" borderId="20" xfId="2" applyNumberFormat="1" applyFont="1" applyBorder="1"/>
    <xf numFmtId="3" fontId="15" fillId="0" borderId="20" xfId="2" applyNumberFormat="1" applyFont="1" applyBorder="1"/>
    <xf numFmtId="3" fontId="1" fillId="0" borderId="14" xfId="0" applyNumberFormat="1" applyFont="1" applyBorder="1"/>
    <xf numFmtId="49" fontId="3" fillId="0" borderId="21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49" fontId="3" fillId="0" borderId="21" xfId="2" applyNumberFormat="1" applyFont="1" applyBorder="1" applyAlignment="1">
      <alignment horizontal="left"/>
    </xf>
    <xf numFmtId="49" fontId="28" fillId="0" borderId="21" xfId="2" applyNumberFormat="1" applyFont="1" applyBorder="1" applyAlignment="1">
      <alignment horizontal="center"/>
    </xf>
    <xf numFmtId="4" fontId="0" fillId="0" borderId="0" xfId="0" applyNumberFormat="1"/>
    <xf numFmtId="4" fontId="19" fillId="0" borderId="0" xfId="0" applyNumberFormat="1" applyFont="1"/>
    <xf numFmtId="0" fontId="9" fillId="2" borderId="23" xfId="0" applyFont="1" applyFill="1" applyBorder="1" applyAlignment="1">
      <alignment horizontal="left"/>
    </xf>
    <xf numFmtId="49" fontId="1" fillId="2" borderId="11" xfId="2" applyNumberFormat="1" applyFill="1" applyBorder="1" applyAlignment="1">
      <alignment horizontal="center"/>
    </xf>
    <xf numFmtId="0" fontId="1" fillId="2" borderId="16" xfId="2" applyFill="1" applyBorder="1"/>
    <xf numFmtId="164" fontId="0" fillId="0" borderId="0" xfId="0" applyNumberFormat="1"/>
    <xf numFmtId="0" fontId="1" fillId="2" borderId="16" xfId="2" applyFill="1" applyBorder="1" applyAlignment="1">
      <alignment horizontal="left"/>
    </xf>
    <xf numFmtId="0" fontId="15" fillId="0" borderId="8" xfId="0" applyFont="1" applyBorder="1" applyAlignment="1">
      <alignment horizontal="center"/>
    </xf>
    <xf numFmtId="0" fontId="22" fillId="0" borderId="16" xfId="0" applyFont="1" applyBorder="1"/>
    <xf numFmtId="0" fontId="1" fillId="0" borderId="2" xfId="0" applyFont="1" applyBorder="1"/>
    <xf numFmtId="3" fontId="15" fillId="0" borderId="20" xfId="0" applyNumberFormat="1" applyFont="1" applyBorder="1"/>
    <xf numFmtId="0" fontId="0" fillId="0" borderId="33" xfId="0" applyBorder="1"/>
    <xf numFmtId="0" fontId="21" fillId="0" borderId="34" xfId="0" applyFont="1" applyBorder="1"/>
    <xf numFmtId="0" fontId="15" fillId="0" borderId="62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2" fillId="0" borderId="17" xfId="0" applyFont="1" applyBorder="1"/>
    <xf numFmtId="0" fontId="1" fillId="0" borderId="62" xfId="0" applyFont="1" applyBorder="1"/>
    <xf numFmtId="0" fontId="0" fillId="0" borderId="55" xfId="0" applyBorder="1"/>
    <xf numFmtId="0" fontId="21" fillId="0" borderId="16" xfId="0" applyFont="1" applyBorder="1"/>
    <xf numFmtId="0" fontId="3" fillId="0" borderId="21" xfId="2" applyFont="1" applyBorder="1" applyAlignment="1">
      <alignment horizontal="left"/>
    </xf>
    <xf numFmtId="0" fontId="7" fillId="0" borderId="21" xfId="2" applyFont="1" applyBorder="1"/>
    <xf numFmtId="0" fontId="1" fillId="0" borderId="14" xfId="2" applyBorder="1"/>
    <xf numFmtId="0" fontId="1" fillId="0" borderId="21" xfId="2" applyBorder="1"/>
    <xf numFmtId="0" fontId="1" fillId="0" borderId="22" xfId="2" applyBorder="1"/>
    <xf numFmtId="0" fontId="1" fillId="0" borderId="21" xfId="0" applyFont="1" applyBorder="1"/>
    <xf numFmtId="2" fontId="1" fillId="0" borderId="59" xfId="0" applyNumberFormat="1" applyFont="1" applyBorder="1" applyAlignment="1">
      <alignment horizontal="right"/>
    </xf>
    <xf numFmtId="0" fontId="1" fillId="0" borderId="19" xfId="2" applyBorder="1"/>
    <xf numFmtId="0" fontId="1" fillId="0" borderId="20" xfId="0" applyFont="1" applyBorder="1" applyAlignment="1">
      <alignment horizontal="left"/>
    </xf>
    <xf numFmtId="3" fontId="7" fillId="0" borderId="20" xfId="0" applyNumberFormat="1" applyFont="1" applyBorder="1"/>
    <xf numFmtId="0" fontId="1" fillId="0" borderId="21" xfId="0" applyFont="1" applyBorder="1" applyAlignment="1">
      <alignment horizontal="left"/>
    </xf>
    <xf numFmtId="0" fontId="1" fillId="0" borderId="20" xfId="0" applyFont="1" applyBorder="1" applyAlignment="1">
      <alignment horizontal="left" wrapText="1"/>
    </xf>
    <xf numFmtId="0" fontId="1" fillId="0" borderId="16" xfId="0" applyFont="1" applyBorder="1"/>
    <xf numFmtId="0" fontId="15" fillId="0" borderId="21" xfId="2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6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5" xfId="0" applyFont="1" applyBorder="1" applyAlignment="1">
      <alignment horizontal="center"/>
    </xf>
    <xf numFmtId="14" fontId="15" fillId="0" borderId="8" xfId="0" applyNumberFormat="1" applyFont="1" applyBorder="1" applyAlignment="1">
      <alignment horizontal="center"/>
    </xf>
    <xf numFmtId="0" fontId="15" fillId="0" borderId="63" xfId="0" applyFont="1" applyBorder="1" applyAlignment="1">
      <alignment horizontal="center"/>
    </xf>
    <xf numFmtId="0" fontId="0" fillId="2" borderId="66" xfId="0" applyFill="1" applyBorder="1"/>
    <xf numFmtId="0" fontId="0" fillId="2" borderId="34" xfId="0" applyFill="1" applyBorder="1"/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15" fillId="0" borderId="2" xfId="0" applyFont="1" applyBorder="1"/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49" fontId="15" fillId="0" borderId="5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49" fontId="15" fillId="0" borderId="8" xfId="0" applyNumberFormat="1" applyFont="1" applyBorder="1" applyAlignment="1">
      <alignment horizontal="center"/>
    </xf>
    <xf numFmtId="0" fontId="11" fillId="0" borderId="9" xfId="0" applyFont="1" applyBorder="1" applyAlignment="1">
      <alignment horizontal="left"/>
    </xf>
    <xf numFmtId="0" fontId="11" fillId="0" borderId="17" xfId="0" applyFont="1" applyBorder="1" applyAlignment="1">
      <alignment horizontal="center"/>
    </xf>
    <xf numFmtId="0" fontId="11" fillId="0" borderId="11" xfId="0" applyFont="1" applyBorder="1"/>
    <xf numFmtId="49" fontId="11" fillId="0" borderId="11" xfId="0" applyNumberFormat="1" applyFont="1" applyBorder="1"/>
    <xf numFmtId="49" fontId="15" fillId="0" borderId="9" xfId="2" applyNumberFormat="1" applyFont="1" applyBorder="1" applyAlignment="1">
      <alignment horizontal="center"/>
    </xf>
    <xf numFmtId="0" fontId="15" fillId="0" borderId="19" xfId="2" applyFont="1" applyBorder="1" applyAlignment="1">
      <alignment horizontal="left"/>
    </xf>
    <xf numFmtId="4" fontId="15" fillId="0" borderId="51" xfId="0" applyNumberFormat="1" applyFont="1" applyBorder="1"/>
    <xf numFmtId="49" fontId="9" fillId="0" borderId="21" xfId="3" applyNumberFormat="1" applyFont="1" applyBorder="1" applyAlignment="1">
      <alignment horizontal="center"/>
    </xf>
    <xf numFmtId="3" fontId="9" fillId="0" borderId="21" xfId="3" applyNumberFormat="1" applyFont="1" applyBorder="1"/>
    <xf numFmtId="4" fontId="9" fillId="0" borderId="51" xfId="0" applyNumberFormat="1" applyFont="1" applyBorder="1"/>
    <xf numFmtId="0" fontId="1" fillId="0" borderId="21" xfId="2" applyBorder="1" applyAlignment="1">
      <alignment horizontal="left"/>
    </xf>
    <xf numFmtId="49" fontId="2" fillId="0" borderId="26" xfId="3" applyNumberFormat="1" applyFont="1" applyBorder="1" applyAlignment="1">
      <alignment horizontal="left"/>
    </xf>
    <xf numFmtId="0" fontId="2" fillId="0" borderId="27" xfId="3" applyFont="1" applyBorder="1" applyAlignment="1">
      <alignment horizontal="center" wrapText="1"/>
    </xf>
    <xf numFmtId="0" fontId="30" fillId="0" borderId="0" xfId="0" applyFont="1"/>
    <xf numFmtId="164" fontId="30" fillId="0" borderId="0" xfId="0" applyNumberFormat="1" applyFont="1"/>
    <xf numFmtId="49" fontId="2" fillId="0" borderId="26" xfId="2" applyNumberFormat="1" applyFont="1" applyBorder="1" applyAlignment="1">
      <alignment horizontal="left"/>
    </xf>
    <xf numFmtId="0" fontId="31" fillId="0" borderId="27" xfId="0" applyFont="1" applyBorder="1"/>
    <xf numFmtId="0" fontId="2" fillId="0" borderId="27" xfId="2" applyFont="1" applyBorder="1"/>
    <xf numFmtId="0" fontId="15" fillId="0" borderId="61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14" fontId="15" fillId="0" borderId="39" xfId="0" applyNumberFormat="1" applyFont="1" applyBorder="1" applyAlignment="1">
      <alignment horizontal="center"/>
    </xf>
    <xf numFmtId="14" fontId="15" fillId="0" borderId="5" xfId="0" applyNumberFormat="1" applyFont="1" applyBorder="1" applyAlignment="1">
      <alignment horizontal="center"/>
    </xf>
    <xf numFmtId="49" fontId="11" fillId="0" borderId="26" xfId="2" applyNumberFormat="1" applyFont="1" applyBorder="1" applyAlignment="1">
      <alignment horizontal="left"/>
    </xf>
    <xf numFmtId="0" fontId="30" fillId="0" borderId="27" xfId="0" applyFont="1" applyBorder="1"/>
    <xf numFmtId="0" fontId="11" fillId="0" borderId="27" xfId="2" applyFont="1" applyBorder="1"/>
    <xf numFmtId="0" fontId="11" fillId="0" borderId="27" xfId="3" applyFont="1" applyBorder="1" applyAlignment="1">
      <alignment horizontal="center" wrapText="1"/>
    </xf>
    <xf numFmtId="164" fontId="1" fillId="0" borderId="14" xfId="2" applyNumberFormat="1" applyBorder="1"/>
    <xf numFmtId="49" fontId="11" fillId="0" borderId="26" xfId="3" applyNumberFormat="1" applyFont="1" applyBorder="1" applyAlignment="1">
      <alignment horizontal="left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2" fontId="1" fillId="0" borderId="20" xfId="0" applyNumberFormat="1" applyFont="1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0" fontId="0" fillId="2" borderId="33" xfId="0" applyFill="1" applyBorder="1"/>
    <xf numFmtId="0" fontId="1" fillId="2" borderId="15" xfId="0" applyFont="1" applyFill="1" applyBorder="1"/>
    <xf numFmtId="49" fontId="1" fillId="2" borderId="5" xfId="0" applyNumberFormat="1" applyFont="1" applyFill="1" applyBorder="1"/>
    <xf numFmtId="0" fontId="1" fillId="0" borderId="5" xfId="0" applyFont="1" applyBorder="1" applyAlignment="1">
      <alignment wrapText="1"/>
    </xf>
    <xf numFmtId="0" fontId="3" fillId="2" borderId="54" xfId="1" applyFont="1" applyFill="1" applyBorder="1"/>
    <xf numFmtId="0" fontId="3" fillId="2" borderId="55" xfId="1" applyFont="1" applyFill="1" applyBorder="1"/>
    <xf numFmtId="0" fontId="3" fillId="2" borderId="66" xfId="1" applyFont="1" applyFill="1" applyBorder="1"/>
    <xf numFmtId="4" fontId="1" fillId="0" borderId="21" xfId="2" applyNumberFormat="1" applyBorder="1"/>
    <xf numFmtId="4" fontId="1" fillId="0" borderId="51" xfId="2" applyNumberFormat="1" applyBorder="1"/>
    <xf numFmtId="4" fontId="1" fillId="0" borderId="14" xfId="2" applyNumberFormat="1" applyBorder="1"/>
    <xf numFmtId="4" fontId="1" fillId="0" borderId="35" xfId="2" applyNumberFormat="1" applyBorder="1"/>
    <xf numFmtId="14" fontId="15" fillId="0" borderId="56" xfId="0" applyNumberFormat="1" applyFont="1" applyBorder="1" applyAlignment="1">
      <alignment horizontal="center"/>
    </xf>
    <xf numFmtId="3" fontId="15" fillId="0" borderId="21" xfId="0" applyNumberFormat="1" applyFont="1" applyBorder="1"/>
    <xf numFmtId="2" fontId="7" fillId="2" borderId="21" xfId="0" applyNumberFormat="1" applyFont="1" applyFill="1" applyBorder="1"/>
    <xf numFmtId="2" fontId="1" fillId="2" borderId="14" xfId="0" applyNumberFormat="1" applyFont="1" applyFill="1" applyBorder="1"/>
    <xf numFmtId="4" fontId="15" fillId="0" borderId="21" xfId="0" applyNumberFormat="1" applyFont="1" applyBorder="1"/>
    <xf numFmtId="3" fontId="9" fillId="0" borderId="24" xfId="0" applyNumberFormat="1" applyFont="1" applyBorder="1"/>
    <xf numFmtId="4" fontId="15" fillId="0" borderId="14" xfId="0" applyNumberFormat="1" applyFont="1" applyBorder="1"/>
    <xf numFmtId="4" fontId="15" fillId="0" borderId="35" xfId="0" applyNumberFormat="1" applyFont="1" applyBorder="1"/>
    <xf numFmtId="4" fontId="9" fillId="0" borderId="21" xfId="0" applyNumberFormat="1" applyFont="1" applyBorder="1"/>
    <xf numFmtId="49" fontId="9" fillId="0" borderId="44" xfId="3" applyNumberFormat="1" applyFont="1" applyBorder="1" applyAlignment="1">
      <alignment horizontal="center"/>
    </xf>
    <xf numFmtId="49" fontId="9" fillId="0" borderId="75" xfId="3" applyNumberFormat="1" applyFont="1" applyBorder="1" applyAlignment="1">
      <alignment horizontal="center"/>
    </xf>
    <xf numFmtId="49" fontId="9" fillId="0" borderId="45" xfId="3" applyNumberFormat="1" applyFont="1" applyBorder="1" applyAlignment="1">
      <alignment horizontal="center"/>
    </xf>
    <xf numFmtId="0" fontId="2" fillId="0" borderId="27" xfId="3" applyFont="1" applyBorder="1" applyAlignment="1">
      <alignment horizontal="right" wrapText="1"/>
    </xf>
    <xf numFmtId="164" fontId="1" fillId="0" borderId="21" xfId="2" applyNumberFormat="1" applyBorder="1"/>
    <xf numFmtId="164" fontId="7" fillId="0" borderId="21" xfId="2" applyNumberFormat="1" applyFont="1" applyBorder="1"/>
    <xf numFmtId="164" fontId="7" fillId="0" borderId="21" xfId="0" applyNumberFormat="1" applyFont="1" applyBorder="1"/>
    <xf numFmtId="164" fontId="15" fillId="0" borderId="16" xfId="0" applyNumberFormat="1" applyFont="1" applyBorder="1"/>
    <xf numFmtId="164" fontId="1" fillId="0" borderId="21" xfId="0" applyNumberFormat="1" applyFont="1" applyBorder="1"/>
    <xf numFmtId="164" fontId="1" fillId="0" borderId="14" xfId="0" applyNumberFormat="1" applyFont="1" applyBorder="1"/>
    <xf numFmtId="164" fontId="15" fillId="0" borderId="20" xfId="0" applyNumberFormat="1" applyFont="1" applyBorder="1"/>
    <xf numFmtId="164" fontId="9" fillId="0" borderId="24" xfId="0" applyNumberFormat="1" applyFont="1" applyBorder="1"/>
    <xf numFmtId="49" fontId="32" fillId="0" borderId="47" xfId="3" applyNumberFormat="1" applyFont="1" applyBorder="1" applyAlignment="1">
      <alignment horizontal="center"/>
    </xf>
    <xf numFmtId="49" fontId="32" fillId="0" borderId="40" xfId="2" applyNumberFormat="1" applyFont="1" applyBorder="1" applyAlignment="1">
      <alignment horizontal="center"/>
    </xf>
    <xf numFmtId="0" fontId="32" fillId="0" borderId="40" xfId="0" applyFont="1" applyBorder="1" applyAlignment="1">
      <alignment horizontal="left" wrapText="1"/>
    </xf>
    <xf numFmtId="0" fontId="32" fillId="0" borderId="23" xfId="2" applyFont="1" applyBorder="1" applyAlignment="1">
      <alignment horizontal="left"/>
    </xf>
    <xf numFmtId="4" fontId="15" fillId="0" borderId="2" xfId="0" applyNumberFormat="1" applyFont="1" applyBorder="1" applyAlignment="1">
      <alignment horizontal="center"/>
    </xf>
    <xf numFmtId="4" fontId="15" fillId="0" borderId="64" xfId="0" applyNumberFormat="1" applyFont="1" applyBorder="1" applyAlignment="1">
      <alignment horizontal="center"/>
    </xf>
    <xf numFmtId="4" fontId="15" fillId="0" borderId="5" xfId="0" applyNumberFormat="1" applyFont="1" applyBorder="1" applyAlignment="1">
      <alignment horizontal="center"/>
    </xf>
    <xf numFmtId="4" fontId="15" fillId="0" borderId="65" xfId="0" applyNumberFormat="1" applyFont="1" applyBorder="1" applyAlignment="1">
      <alignment horizontal="center"/>
    </xf>
    <xf numFmtId="4" fontId="15" fillId="0" borderId="8" xfId="0" applyNumberFormat="1" applyFont="1" applyBorder="1" applyAlignment="1">
      <alignment horizontal="center"/>
    </xf>
    <xf numFmtId="4" fontId="15" fillId="0" borderId="63" xfId="0" applyNumberFormat="1" applyFont="1" applyBorder="1" applyAlignment="1">
      <alignment horizontal="center"/>
    </xf>
    <xf numFmtId="2" fontId="15" fillId="0" borderId="59" xfId="0" applyNumberFormat="1" applyFont="1" applyBorder="1"/>
    <xf numFmtId="2" fontId="9" fillId="0" borderId="59" xfId="0" applyNumberFormat="1" applyFont="1" applyBorder="1"/>
    <xf numFmtId="2" fontId="9" fillId="0" borderId="58" xfId="0" applyNumberFormat="1" applyFont="1" applyBorder="1"/>
    <xf numFmtId="2" fontId="15" fillId="0" borderId="20" xfId="0" applyNumberFormat="1" applyFont="1" applyBorder="1"/>
    <xf numFmtId="2" fontId="9" fillId="0" borderId="20" xfId="0" applyNumberFormat="1" applyFont="1" applyBorder="1"/>
    <xf numFmtId="2" fontId="9" fillId="0" borderId="23" xfId="0" applyNumberFormat="1" applyFont="1" applyBorder="1"/>
    <xf numFmtId="164" fontId="15" fillId="0" borderId="11" xfId="2" applyNumberFormat="1" applyFont="1" applyBorder="1"/>
    <xf numFmtId="164" fontId="9" fillId="0" borderId="19" xfId="2" applyNumberFormat="1" applyFont="1" applyBorder="1"/>
    <xf numFmtId="164" fontId="15" fillId="0" borderId="20" xfId="2" applyNumberFormat="1" applyFont="1" applyBorder="1"/>
    <xf numFmtId="49" fontId="9" fillId="2" borderId="30" xfId="2" applyNumberFormat="1" applyFont="1" applyFill="1" applyBorder="1" applyAlignment="1">
      <alignment horizontal="center"/>
    </xf>
    <xf numFmtId="49" fontId="9" fillId="2" borderId="5" xfId="2" applyNumberFormat="1" applyFont="1" applyFill="1" applyBorder="1" applyAlignment="1">
      <alignment horizontal="left"/>
    </xf>
    <xf numFmtId="0" fontId="9" fillId="2" borderId="5" xfId="2" applyFont="1" applyFill="1" applyBorder="1" applyAlignment="1">
      <alignment horizontal="left"/>
    </xf>
    <xf numFmtId="0" fontId="9" fillId="2" borderId="5" xfId="2" applyFont="1" applyFill="1" applyBorder="1"/>
    <xf numFmtId="0" fontId="11" fillId="0" borderId="53" xfId="0" applyFont="1" applyBorder="1" applyAlignment="1">
      <alignment horizontal="left"/>
    </xf>
    <xf numFmtId="0" fontId="11" fillId="0" borderId="54" xfId="0" applyFont="1" applyBorder="1" applyAlignment="1">
      <alignment horizontal="center"/>
    </xf>
    <xf numFmtId="0" fontId="11" fillId="0" borderId="33" xfId="0" applyFont="1" applyBorder="1"/>
    <xf numFmtId="49" fontId="11" fillId="0" borderId="33" xfId="0" applyNumberFormat="1" applyFont="1" applyBorder="1"/>
    <xf numFmtId="0" fontId="11" fillId="0" borderId="34" xfId="0" applyFont="1" applyBorder="1" applyAlignment="1">
      <alignment horizontal="center"/>
    </xf>
    <xf numFmtId="14" fontId="11" fillId="0" borderId="34" xfId="0" applyNumberFormat="1" applyFont="1" applyBorder="1" applyAlignment="1">
      <alignment horizontal="center"/>
    </xf>
    <xf numFmtId="0" fontId="11" fillId="0" borderId="60" xfId="0" applyFont="1" applyBorder="1" applyAlignment="1">
      <alignment horizontal="center"/>
    </xf>
    <xf numFmtId="49" fontId="9" fillId="0" borderId="12" xfId="2" applyNumberFormat="1" applyFont="1" applyBorder="1" applyAlignment="1">
      <alignment horizontal="center"/>
    </xf>
    <xf numFmtId="3" fontId="9" fillId="0" borderId="16" xfId="3" applyNumberFormat="1" applyFont="1" applyBorder="1"/>
    <xf numFmtId="49" fontId="32" fillId="0" borderId="21" xfId="3" applyNumberFormat="1" applyFont="1" applyBorder="1" applyAlignment="1">
      <alignment horizontal="center"/>
    </xf>
    <xf numFmtId="49" fontId="32" fillId="0" borderId="21" xfId="2" applyNumberFormat="1" applyFont="1" applyBorder="1" applyAlignment="1">
      <alignment horizontal="center"/>
    </xf>
    <xf numFmtId="0" fontId="9" fillId="0" borderId="21" xfId="3" applyFont="1" applyBorder="1" applyAlignment="1">
      <alignment vertical="center" wrapText="1"/>
    </xf>
    <xf numFmtId="0" fontId="32" fillId="0" borderId="21" xfId="2" applyFont="1" applyBorder="1" applyAlignment="1">
      <alignment horizontal="left"/>
    </xf>
    <xf numFmtId="14" fontId="15" fillId="0" borderId="73" xfId="0" applyNumberFormat="1" applyFont="1" applyBorder="1" applyAlignment="1">
      <alignment horizontal="center"/>
    </xf>
    <xf numFmtId="0" fontId="15" fillId="0" borderId="56" xfId="0" applyFont="1" applyBorder="1" applyAlignment="1">
      <alignment horizontal="center"/>
    </xf>
    <xf numFmtId="49" fontId="7" fillId="0" borderId="9" xfId="2" applyNumberFormat="1" applyFont="1" applyBorder="1" applyAlignment="1">
      <alignment horizontal="center"/>
    </xf>
    <xf numFmtId="49" fontId="7" fillId="0" borderId="16" xfId="2" applyNumberFormat="1" applyFont="1" applyBorder="1" applyAlignment="1">
      <alignment horizontal="left"/>
    </xf>
    <xf numFmtId="0" fontId="7" fillId="0" borderId="17" xfId="2" applyFont="1" applyBorder="1"/>
    <xf numFmtId="49" fontId="7" fillId="0" borderId="21" xfId="2" applyNumberFormat="1" applyFont="1" applyBorder="1"/>
    <xf numFmtId="49" fontId="7" fillId="0" borderId="23" xfId="2" applyNumberFormat="1" applyFont="1" applyBorder="1" applyAlignment="1">
      <alignment horizontal="center"/>
    </xf>
    <xf numFmtId="0" fontId="7" fillId="0" borderId="13" xfId="2" applyFont="1" applyBorder="1" applyAlignment="1">
      <alignment horizontal="left"/>
    </xf>
    <xf numFmtId="49" fontId="3" fillId="0" borderId="12" xfId="2" applyNumberFormat="1" applyFont="1" applyBorder="1" applyAlignment="1">
      <alignment horizontal="center"/>
    </xf>
    <xf numFmtId="0" fontId="16" fillId="0" borderId="22" xfId="2" applyFont="1" applyBorder="1" applyAlignment="1">
      <alignment horizontal="left"/>
    </xf>
    <xf numFmtId="0" fontId="16" fillId="0" borderId="41" xfId="2" applyFont="1" applyBorder="1" applyAlignment="1">
      <alignment horizontal="left"/>
    </xf>
    <xf numFmtId="0" fontId="16" fillId="0" borderId="0" xfId="2" applyFont="1" applyAlignment="1">
      <alignment horizontal="left"/>
    </xf>
    <xf numFmtId="0" fontId="16" fillId="0" borderId="21" xfId="2" applyFont="1" applyBorder="1" applyAlignment="1">
      <alignment horizontal="left"/>
    </xf>
    <xf numFmtId="0" fontId="3" fillId="0" borderId="20" xfId="2" applyFont="1" applyBorder="1"/>
    <xf numFmtId="0" fontId="7" fillId="0" borderId="11" xfId="2" applyFont="1" applyBorder="1" applyAlignment="1" applyProtection="1">
      <alignment horizontal="center"/>
      <protection locked="0"/>
    </xf>
    <xf numFmtId="0" fontId="7" fillId="0" borderId="16" xfId="2" applyFont="1" applyBorder="1" applyAlignment="1">
      <alignment horizontal="left"/>
    </xf>
    <xf numFmtId="0" fontId="7" fillId="0" borderId="11" xfId="2" applyFont="1" applyBorder="1"/>
    <xf numFmtId="49" fontId="16" fillId="0" borderId="20" xfId="2" applyNumberFormat="1" applyFont="1" applyBorder="1" applyAlignment="1" applyProtection="1">
      <alignment horizontal="center"/>
      <protection locked="0"/>
    </xf>
    <xf numFmtId="0" fontId="16" fillId="0" borderId="19" xfId="2" applyFont="1" applyBorder="1"/>
    <xf numFmtId="0" fontId="16" fillId="0" borderId="14" xfId="2" applyFont="1" applyBorder="1" applyAlignment="1">
      <alignment horizontal="left"/>
    </xf>
    <xf numFmtId="0" fontId="16" fillId="0" borderId="40" xfId="2" applyFont="1" applyBorder="1" applyAlignment="1">
      <alignment horizontal="left"/>
    </xf>
    <xf numFmtId="164" fontId="9" fillId="0" borderId="21" xfId="0" applyNumberFormat="1" applyFont="1" applyBorder="1" applyAlignment="1">
      <alignment horizontal="right"/>
    </xf>
    <xf numFmtId="49" fontId="6" fillId="0" borderId="12" xfId="2" applyNumberFormat="1" applyFont="1" applyBorder="1" applyAlignment="1">
      <alignment horizontal="center"/>
    </xf>
    <xf numFmtId="3" fontId="9" fillId="0" borderId="21" xfId="0" applyNumberFormat="1" applyFont="1" applyBorder="1" applyAlignment="1">
      <alignment horizontal="right"/>
    </xf>
    <xf numFmtId="3" fontId="9" fillId="0" borderId="40" xfId="0" applyNumberFormat="1" applyFont="1" applyBorder="1" applyAlignment="1">
      <alignment horizontal="right"/>
    </xf>
    <xf numFmtId="164" fontId="9" fillId="0" borderId="4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3" fontId="9" fillId="0" borderId="0" xfId="3" applyNumberFormat="1" applyFont="1"/>
    <xf numFmtId="0" fontId="9" fillId="0" borderId="16" xfId="2" applyFont="1" applyBorder="1"/>
    <xf numFmtId="164" fontId="9" fillId="0" borderId="0" xfId="2" applyNumberFormat="1" applyFont="1"/>
    <xf numFmtId="49" fontId="9" fillId="0" borderId="21" xfId="3" applyNumberFormat="1" applyFont="1" applyBorder="1" applyAlignment="1">
      <alignment horizontal="left" wrapText="1"/>
    </xf>
    <xf numFmtId="164" fontId="29" fillId="0" borderId="21" xfId="0" applyNumberFormat="1" applyFont="1" applyBorder="1"/>
    <xf numFmtId="49" fontId="9" fillId="0" borderId="21" xfId="3" applyNumberFormat="1" applyFont="1" applyBorder="1" applyAlignment="1">
      <alignment horizontal="center" wrapText="1"/>
    </xf>
    <xf numFmtId="3" fontId="29" fillId="0" borderId="21" xfId="0" applyNumberFormat="1" applyFont="1" applyBorder="1"/>
    <xf numFmtId="4" fontId="1" fillId="0" borderId="51" xfId="2" applyNumberFormat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49" fontId="1" fillId="2" borderId="21" xfId="0" applyNumberFormat="1" applyFont="1" applyFill="1" applyBorder="1"/>
    <xf numFmtId="1" fontId="1" fillId="2" borderId="21" xfId="0" applyNumberFormat="1" applyFont="1" applyFill="1" applyBorder="1"/>
    <xf numFmtId="0" fontId="21" fillId="0" borderId="0" xfId="0" applyFont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51" fillId="2" borderId="54" xfId="0" applyNumberFormat="1" applyFont="1" applyFill="1" applyBorder="1"/>
    <xf numFmtId="3" fontId="0" fillId="2" borderId="34" xfId="0" applyNumberForma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0" xfId="0" applyFont="1" applyFill="1" applyBorder="1"/>
    <xf numFmtId="0" fontId="7" fillId="2" borderId="22" xfId="0" applyFont="1" applyFill="1" applyBorder="1"/>
    <xf numFmtId="49" fontId="7" fillId="2" borderId="20" xfId="0" applyNumberFormat="1" applyFont="1" applyFill="1" applyBorder="1" applyAlignment="1">
      <alignment horizontal="left"/>
    </xf>
    <xf numFmtId="0" fontId="7" fillId="2" borderId="21" xfId="0" applyFont="1" applyFill="1" applyBorder="1" applyAlignment="1">
      <alignment horizontal="left"/>
    </xf>
    <xf numFmtId="0" fontId="16" fillId="2" borderId="22" xfId="0" applyFont="1" applyFill="1" applyBorder="1"/>
    <xf numFmtId="49" fontId="16" fillId="2" borderId="12" xfId="0" applyNumberFormat="1" applyFont="1" applyFill="1" applyBorder="1" applyAlignment="1">
      <alignment horizontal="center"/>
    </xf>
    <xf numFmtId="49" fontId="16" fillId="2" borderId="20" xfId="0" applyNumberFormat="1" applyFont="1" applyFill="1" applyBorder="1" applyAlignment="1">
      <alignment horizontal="left"/>
    </xf>
    <xf numFmtId="0" fontId="16" fillId="2" borderId="21" xfId="0" applyFont="1" applyFill="1" applyBorder="1" applyAlignment="1">
      <alignment horizontal="left"/>
    </xf>
    <xf numFmtId="0" fontId="16" fillId="2" borderId="21" xfId="0" applyFont="1" applyFill="1" applyBorder="1"/>
    <xf numFmtId="49" fontId="16" fillId="2" borderId="15" xfId="0" applyNumberFormat="1" applyFont="1" applyFill="1" applyBorder="1" applyAlignment="1">
      <alignment horizontal="center"/>
    </xf>
    <xf numFmtId="49" fontId="16" fillId="2" borderId="23" xfId="0" applyNumberFormat="1" applyFont="1" applyFill="1" applyBorder="1" applyAlignment="1">
      <alignment horizontal="left"/>
    </xf>
    <xf numFmtId="0" fontId="16" fillId="2" borderId="14" xfId="0" applyFont="1" applyFill="1" applyBorder="1"/>
    <xf numFmtId="0" fontId="16" fillId="2" borderId="13" xfId="0" applyFont="1" applyFill="1" applyBorder="1"/>
    <xf numFmtId="49" fontId="16" fillId="2" borderId="14" xfId="0" applyNumberFormat="1" applyFont="1" applyFill="1" applyBorder="1" applyAlignment="1">
      <alignment horizontal="center"/>
    </xf>
    <xf numFmtId="0" fontId="16" fillId="2" borderId="14" xfId="0" applyFont="1" applyFill="1" applyBorder="1" applyAlignment="1">
      <alignment horizontal="center"/>
    </xf>
    <xf numFmtId="49" fontId="16" fillId="2" borderId="20" xfId="0" applyNumberFormat="1" applyFont="1" applyFill="1" applyBorder="1" applyAlignment="1">
      <alignment horizontal="center"/>
    </xf>
    <xf numFmtId="49" fontId="16" fillId="2" borderId="47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7" fillId="2" borderId="0" xfId="0" applyFont="1" applyFill="1"/>
    <xf numFmtId="0" fontId="10" fillId="2" borderId="0" xfId="0" applyFont="1" applyFill="1"/>
    <xf numFmtId="0" fontId="7" fillId="2" borderId="21" xfId="0" applyFont="1" applyFill="1" applyBorder="1"/>
    <xf numFmtId="0" fontId="7" fillId="2" borderId="17" xfId="0" applyFont="1" applyFill="1" applyBorder="1"/>
    <xf numFmtId="0" fontId="16" fillId="2" borderId="12" xfId="0" applyFont="1" applyFill="1" applyBorder="1"/>
    <xf numFmtId="0" fontId="16" fillId="2" borderId="20" xfId="0" applyFont="1" applyFill="1" applyBorder="1" applyAlignment="1">
      <alignment horizontal="center"/>
    </xf>
    <xf numFmtId="0" fontId="16" fillId="2" borderId="21" xfId="0" applyFont="1" applyFill="1" applyBorder="1" applyAlignment="1">
      <alignment horizontal="center"/>
    </xf>
    <xf numFmtId="0" fontId="16" fillId="2" borderId="11" xfId="0" applyFont="1" applyFill="1" applyBorder="1"/>
    <xf numFmtId="0" fontId="16" fillId="2" borderId="17" xfId="0" applyFont="1" applyFill="1" applyBorder="1"/>
    <xf numFmtId="49" fontId="16" fillId="2" borderId="21" xfId="0" applyNumberFormat="1" applyFont="1" applyFill="1" applyBorder="1" applyAlignment="1">
      <alignment horizontal="left"/>
    </xf>
    <xf numFmtId="0" fontId="16" fillId="2" borderId="10" xfId="0" applyFon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/>
    </xf>
    <xf numFmtId="49" fontId="16" fillId="2" borderId="10" xfId="0" applyNumberFormat="1" applyFont="1" applyFill="1" applyBorder="1" applyAlignment="1">
      <alignment horizontal="left"/>
    </xf>
    <xf numFmtId="0" fontId="16" fillId="2" borderId="11" xfId="0" applyFont="1" applyFill="1" applyBorder="1" applyAlignment="1">
      <alignment horizontal="left"/>
    </xf>
    <xf numFmtId="0" fontId="1" fillId="2" borderId="22" xfId="0" applyFont="1" applyFill="1" applyBorder="1"/>
    <xf numFmtId="0" fontId="16" fillId="2" borderId="22" xfId="0" applyFont="1" applyFill="1" applyBorder="1" applyAlignment="1">
      <alignment horizontal="left"/>
    </xf>
    <xf numFmtId="0" fontId="4" fillId="2" borderId="38" xfId="0" applyFont="1" applyFill="1" applyBorder="1"/>
    <xf numFmtId="49" fontId="9" fillId="0" borderId="21" xfId="0" applyNumberFormat="1" applyFont="1" applyBorder="1" applyAlignment="1">
      <alignment horizontal="center" vertical="center" wrapText="1"/>
    </xf>
    <xf numFmtId="49" fontId="16" fillId="2" borderId="0" xfId="0" applyNumberFormat="1" applyFont="1" applyFill="1" applyAlignment="1">
      <alignment horizontal="center"/>
    </xf>
    <xf numFmtId="1" fontId="9" fillId="0" borderId="14" xfId="0" applyNumberFormat="1" applyFont="1" applyBorder="1"/>
    <xf numFmtId="1" fontId="9" fillId="0" borderId="21" xfId="0" applyNumberFormat="1" applyFont="1" applyBorder="1"/>
    <xf numFmtId="1" fontId="15" fillId="0" borderId="21" xfId="0" applyNumberFormat="1" applyFont="1" applyBorder="1"/>
    <xf numFmtId="1" fontId="15" fillId="0" borderId="20" xfId="2" applyNumberFormat="1" applyFont="1" applyBorder="1"/>
    <xf numFmtId="0" fontId="21" fillId="0" borderId="0" xfId="0" applyFont="1" applyAlignment="1">
      <alignment horizontal="center"/>
    </xf>
    <xf numFmtId="164" fontId="53" fillId="0" borderId="0" xfId="0" applyNumberFormat="1" applyFont="1" applyAlignment="1">
      <alignment horizontal="center"/>
    </xf>
    <xf numFmtId="3" fontId="53" fillId="0" borderId="0" xfId="0" applyNumberFormat="1" applyFont="1" applyAlignment="1">
      <alignment horizontal="center"/>
    </xf>
    <xf numFmtId="4" fontId="7" fillId="0" borderId="21" xfId="2" applyNumberFormat="1" applyFont="1" applyBorder="1"/>
    <xf numFmtId="4" fontId="7" fillId="0" borderId="51" xfId="2" applyNumberFormat="1" applyFont="1" applyBorder="1"/>
    <xf numFmtId="49" fontId="3" fillId="0" borderId="9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left"/>
    </xf>
    <xf numFmtId="0" fontId="3" fillId="0" borderId="11" xfId="2" applyFont="1" applyBorder="1" applyAlignment="1">
      <alignment horizontal="left"/>
    </xf>
    <xf numFmtId="0" fontId="1" fillId="0" borderId="17" xfId="2" applyBorder="1"/>
    <xf numFmtId="49" fontId="3" fillId="0" borderId="17" xfId="2" applyNumberFormat="1" applyFont="1" applyBorder="1" applyAlignment="1">
      <alignment horizontal="left"/>
    </xf>
    <xf numFmtId="0" fontId="3" fillId="0" borderId="16" xfId="2" applyFont="1" applyBorder="1" applyAlignment="1">
      <alignment horizontal="left"/>
    </xf>
    <xf numFmtId="0" fontId="16" fillId="0" borderId="17" xfId="2" applyFont="1" applyBorder="1"/>
    <xf numFmtId="0" fontId="6" fillId="0" borderId="17" xfId="2" applyFont="1" applyBorder="1"/>
    <xf numFmtId="0" fontId="6" fillId="0" borderId="22" xfId="2" applyFont="1" applyBorder="1"/>
    <xf numFmtId="49" fontId="17" fillId="0" borderId="21" xfId="2" applyNumberFormat="1" applyFont="1" applyBorder="1" applyAlignment="1">
      <alignment horizontal="center"/>
    </xf>
    <xf numFmtId="49" fontId="3" fillId="0" borderId="15" xfId="2" applyNumberFormat="1" applyFont="1" applyBorder="1" applyAlignment="1">
      <alignment horizontal="center"/>
    </xf>
    <xf numFmtId="49" fontId="17" fillId="0" borderId="14" xfId="2" applyNumberFormat="1" applyFont="1" applyBorder="1" applyAlignment="1">
      <alignment horizontal="center"/>
    </xf>
    <xf numFmtId="0" fontId="3" fillId="0" borderId="14" xfId="2" applyFont="1" applyBorder="1" applyAlignment="1">
      <alignment horizontal="left"/>
    </xf>
    <xf numFmtId="0" fontId="3" fillId="0" borderId="13" xfId="2" applyFont="1" applyBorder="1"/>
    <xf numFmtId="0" fontId="4" fillId="0" borderId="38" xfId="2" applyFont="1" applyBorder="1"/>
    <xf numFmtId="0" fontId="7" fillId="0" borderId="22" xfId="2" applyFont="1" applyBorder="1"/>
    <xf numFmtId="0" fontId="54" fillId="0" borderId="17" xfId="2" applyFont="1" applyBorder="1"/>
    <xf numFmtId="3" fontId="9" fillId="0" borderId="14" xfId="3" applyNumberFormat="1" applyFont="1" applyBorder="1"/>
    <xf numFmtId="0" fontId="29" fillId="0" borderId="0" xfId="0" applyFont="1"/>
    <xf numFmtId="164" fontId="29" fillId="0" borderId="0" xfId="0" applyNumberFormat="1" applyFont="1"/>
    <xf numFmtId="4" fontId="29" fillId="0" borderId="0" xfId="0" applyNumberFormat="1" applyFont="1"/>
    <xf numFmtId="1" fontId="1" fillId="0" borderId="20" xfId="0" applyNumberFormat="1" applyFont="1" applyBorder="1" applyAlignment="1">
      <alignment horizontal="right"/>
    </xf>
    <xf numFmtId="3" fontId="1" fillId="0" borderId="20" xfId="0" applyNumberFormat="1" applyFont="1" applyBorder="1"/>
    <xf numFmtId="3" fontId="9" fillId="0" borderId="17" xfId="0" applyNumberFormat="1" applyFont="1" applyBorder="1"/>
    <xf numFmtId="164" fontId="9" fillId="0" borderId="17" xfId="0" applyNumberFormat="1" applyFont="1" applyBorder="1"/>
    <xf numFmtId="3" fontId="9" fillId="0" borderId="16" xfId="0" applyNumberFormat="1" applyFont="1" applyBorder="1"/>
    <xf numFmtId="164" fontId="15" fillId="0" borderId="17" xfId="0" applyNumberFormat="1" applyFont="1" applyBorder="1"/>
    <xf numFmtId="3" fontId="9" fillId="0" borderId="21" xfId="2" applyNumberFormat="1" applyFont="1" applyBorder="1"/>
    <xf numFmtId="3" fontId="9" fillId="0" borderId="22" xfId="2" applyNumberFormat="1" applyFont="1" applyBorder="1"/>
    <xf numFmtId="164" fontId="9" fillId="0" borderId="22" xfId="2" applyNumberFormat="1" applyFont="1" applyBorder="1"/>
    <xf numFmtId="164" fontId="0" fillId="2" borderId="0" xfId="0" applyNumberFormat="1" applyFill="1"/>
    <xf numFmtId="0" fontId="15" fillId="0" borderId="0" xfId="0" applyFont="1" applyAlignment="1">
      <alignment horizontal="center"/>
    </xf>
    <xf numFmtId="49" fontId="9" fillId="0" borderId="30" xfId="3" applyNumberFormat="1" applyFont="1" applyBorder="1" applyAlignment="1">
      <alignment horizontal="center"/>
    </xf>
    <xf numFmtId="49" fontId="9" fillId="0" borderId="16" xfId="3" applyNumberFormat="1" applyFont="1" applyBorder="1" applyAlignment="1">
      <alignment horizontal="center"/>
    </xf>
    <xf numFmtId="0" fontId="1" fillId="0" borderId="16" xfId="2" applyBorder="1" applyAlignment="1">
      <alignment horizontal="left"/>
    </xf>
    <xf numFmtId="49" fontId="9" fillId="0" borderId="22" xfId="3" applyNumberFormat="1" applyFont="1" applyBorder="1" applyAlignment="1">
      <alignment horizontal="center"/>
    </xf>
    <xf numFmtId="0" fontId="1" fillId="0" borderId="19" xfId="2" applyBorder="1" applyAlignment="1">
      <alignment horizontal="left"/>
    </xf>
    <xf numFmtId="0" fontId="3" fillId="2" borderId="20" xfId="2" applyFont="1" applyFill="1" applyBorder="1" applyAlignment="1">
      <alignment horizontal="left" wrapText="1"/>
    </xf>
    <xf numFmtId="3" fontId="9" fillId="0" borderId="40" xfId="3" applyNumberFormat="1" applyFont="1" applyBorder="1"/>
    <xf numFmtId="49" fontId="9" fillId="0" borderId="5" xfId="3" applyNumberFormat="1" applyFont="1" applyBorder="1" applyAlignment="1">
      <alignment horizontal="center"/>
    </xf>
    <xf numFmtId="0" fontId="1" fillId="0" borderId="5" xfId="2" applyBorder="1" applyAlignment="1">
      <alignment horizontal="left"/>
    </xf>
    <xf numFmtId="0" fontId="3" fillId="0" borderId="5" xfId="2" applyFont="1" applyBorder="1" applyAlignment="1">
      <alignment horizontal="left" wrapText="1"/>
    </xf>
    <xf numFmtId="0" fontId="3" fillId="0" borderId="21" xfId="2" applyFont="1" applyBorder="1" applyAlignment="1">
      <alignment horizontal="left" wrapText="1"/>
    </xf>
    <xf numFmtId="3" fontId="15" fillId="0" borderId="34" xfId="0" applyNumberFormat="1" applyFont="1" applyBorder="1" applyAlignment="1">
      <alignment horizontal="right" vertical="center"/>
    </xf>
    <xf numFmtId="164" fontId="15" fillId="0" borderId="34" xfId="0" applyNumberFormat="1" applyFont="1" applyBorder="1" applyAlignment="1">
      <alignment horizontal="right" vertical="center"/>
    </xf>
    <xf numFmtId="0" fontId="9" fillId="0" borderId="0" xfId="2" applyFont="1"/>
    <xf numFmtId="0" fontId="34" fillId="0" borderId="21" xfId="0" applyFont="1" applyBorder="1" applyAlignment="1">
      <alignment horizontal="right"/>
    </xf>
    <xf numFmtId="0" fontId="23" fillId="0" borderId="21" xfId="0" applyFont="1" applyBorder="1" applyAlignment="1">
      <alignment horizontal="right"/>
    </xf>
    <xf numFmtId="4" fontId="1" fillId="0" borderId="42" xfId="0" applyNumberFormat="1" applyFont="1" applyBorder="1" applyAlignment="1">
      <alignment horizontal="right"/>
    </xf>
    <xf numFmtId="4" fontId="7" fillId="0" borderId="51" xfId="2" applyNumberFormat="1" applyFont="1" applyBorder="1" applyAlignment="1">
      <alignment horizontal="right"/>
    </xf>
    <xf numFmtId="4" fontId="7" fillId="0" borderId="42" xfId="0" applyNumberFormat="1" applyFont="1" applyBorder="1" applyAlignment="1">
      <alignment horizontal="right"/>
    </xf>
    <xf numFmtId="4" fontId="1" fillId="0" borderId="42" xfId="2" applyNumberFormat="1" applyBorder="1"/>
    <xf numFmtId="164" fontId="11" fillId="0" borderId="0" xfId="3" applyNumberFormat="1" applyFont="1" applyAlignment="1">
      <alignment wrapText="1"/>
    </xf>
    <xf numFmtId="0" fontId="15" fillId="2" borderId="62" xfId="0" applyFont="1" applyFill="1" applyBorder="1" applyAlignment="1">
      <alignment horizontal="center"/>
    </xf>
    <xf numFmtId="0" fontId="15" fillId="2" borderId="64" xfId="0" applyFont="1" applyFill="1" applyBorder="1" applyAlignment="1">
      <alignment horizontal="center"/>
    </xf>
    <xf numFmtId="0" fontId="15" fillId="2" borderId="24" xfId="0" applyFont="1" applyFill="1" applyBorder="1" applyAlignment="1">
      <alignment horizontal="center"/>
    </xf>
    <xf numFmtId="0" fontId="15" fillId="2" borderId="65" xfId="0" applyFont="1" applyFill="1" applyBorder="1" applyAlignment="1">
      <alignment horizontal="center"/>
    </xf>
    <xf numFmtId="14" fontId="15" fillId="2" borderId="8" xfId="0" applyNumberFormat="1" applyFont="1" applyFill="1" applyBorder="1" applyAlignment="1">
      <alignment horizontal="center"/>
    </xf>
    <xf numFmtId="0" fontId="15" fillId="2" borderId="63" xfId="0" applyFont="1" applyFill="1" applyBorder="1" applyAlignment="1">
      <alignment horizontal="center"/>
    </xf>
    <xf numFmtId="0" fontId="23" fillId="2" borderId="33" xfId="0" applyFont="1" applyFill="1" applyBorder="1"/>
    <xf numFmtId="0" fontId="23" fillId="2" borderId="55" xfId="0" applyFont="1" applyFill="1" applyBorder="1"/>
    <xf numFmtId="3" fontId="7" fillId="2" borderId="21" xfId="0" applyNumberFormat="1" applyFont="1" applyFill="1" applyBorder="1"/>
    <xf numFmtId="164" fontId="7" fillId="2" borderId="21" xfId="0" applyNumberFormat="1" applyFont="1" applyFill="1" applyBorder="1"/>
    <xf numFmtId="2" fontId="7" fillId="2" borderId="51" xfId="0" applyNumberFormat="1" applyFont="1" applyFill="1" applyBorder="1"/>
    <xf numFmtId="3" fontId="1" fillId="2" borderId="21" xfId="0" applyNumberFormat="1" applyFont="1" applyFill="1" applyBorder="1"/>
    <xf numFmtId="164" fontId="1" fillId="2" borderId="21" xfId="0" applyNumberFormat="1" applyFont="1" applyFill="1" applyBorder="1"/>
    <xf numFmtId="2" fontId="1" fillId="2" borderId="21" xfId="0" applyNumberFormat="1" applyFont="1" applyFill="1" applyBorder="1"/>
    <xf numFmtId="2" fontId="1" fillId="2" borderId="51" xfId="0" applyNumberFormat="1" applyFont="1" applyFill="1" applyBorder="1"/>
    <xf numFmtId="3" fontId="1" fillId="2" borderId="22" xfId="0" applyNumberFormat="1" applyFont="1" applyFill="1" applyBorder="1"/>
    <xf numFmtId="164" fontId="1" fillId="2" borderId="22" xfId="0" applyNumberFormat="1" applyFont="1" applyFill="1" applyBorder="1"/>
    <xf numFmtId="3" fontId="1" fillId="2" borderId="13" xfId="0" applyNumberFormat="1" applyFont="1" applyFill="1" applyBorder="1"/>
    <xf numFmtId="164" fontId="1" fillId="2" borderId="13" xfId="0" applyNumberFormat="1" applyFont="1" applyFill="1" applyBorder="1"/>
    <xf numFmtId="3" fontId="1" fillId="2" borderId="21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49" fontId="16" fillId="2" borderId="43" xfId="0" applyNumberFormat="1" applyFont="1" applyFill="1" applyBorder="1" applyAlignment="1">
      <alignment horizontal="center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/>
    <xf numFmtId="164" fontId="1" fillId="2" borderId="41" xfId="0" applyNumberFormat="1" applyFont="1" applyFill="1" applyBorder="1"/>
    <xf numFmtId="3" fontId="1" fillId="2" borderId="40" xfId="0" applyNumberFormat="1" applyFont="1" applyFill="1" applyBorder="1"/>
    <xf numFmtId="4" fontId="9" fillId="2" borderId="41" xfId="2" applyNumberFormat="1" applyFont="1" applyFill="1" applyBorder="1" applyAlignment="1">
      <alignment horizontal="right"/>
    </xf>
    <xf numFmtId="4" fontId="9" fillId="2" borderId="52" xfId="2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16" fillId="2" borderId="0" xfId="0" applyFont="1" applyFill="1"/>
    <xf numFmtId="164" fontId="1" fillId="2" borderId="0" xfId="0" applyNumberFormat="1" applyFont="1" applyFill="1"/>
    <xf numFmtId="3" fontId="1" fillId="2" borderId="0" xfId="0" applyNumberFormat="1" applyFont="1" applyFill="1"/>
    <xf numFmtId="4" fontId="9" fillId="2" borderId="0" xfId="2" applyNumberFormat="1" applyFont="1" applyFill="1" applyAlignment="1">
      <alignment horizontal="right"/>
    </xf>
    <xf numFmtId="3" fontId="15" fillId="2" borderId="62" xfId="0" applyNumberFormat="1" applyFont="1" applyFill="1" applyBorder="1" applyAlignment="1">
      <alignment horizontal="center"/>
    </xf>
    <xf numFmtId="3" fontId="15" fillId="2" borderId="24" xfId="0" applyNumberFormat="1" applyFont="1" applyFill="1" applyBorder="1" applyAlignment="1">
      <alignment horizontal="center"/>
    </xf>
    <xf numFmtId="3" fontId="7" fillId="2" borderId="16" xfId="0" applyNumberFormat="1" applyFont="1" applyFill="1" applyBorder="1"/>
    <xf numFmtId="164" fontId="7" fillId="2" borderId="16" xfId="0" applyNumberFormat="1" applyFont="1" applyFill="1" applyBorder="1"/>
    <xf numFmtId="4" fontId="7" fillId="2" borderId="21" xfId="0" applyNumberFormat="1" applyFont="1" applyFill="1" applyBorder="1"/>
    <xf numFmtId="4" fontId="7" fillId="2" borderId="51" xfId="0" applyNumberFormat="1" applyFont="1" applyFill="1" applyBorder="1"/>
    <xf numFmtId="3" fontId="1" fillId="2" borderId="16" xfId="0" applyNumberFormat="1" applyFont="1" applyFill="1" applyBorder="1"/>
    <xf numFmtId="4" fontId="1" fillId="2" borderId="21" xfId="0" applyNumberFormat="1" applyFont="1" applyFill="1" applyBorder="1"/>
    <xf numFmtId="4" fontId="1" fillId="2" borderId="51" xfId="0" applyNumberFormat="1" applyFont="1" applyFill="1" applyBorder="1"/>
    <xf numFmtId="164" fontId="1" fillId="2" borderId="17" xfId="0" applyNumberFormat="1" applyFont="1" applyFill="1" applyBorder="1"/>
    <xf numFmtId="49" fontId="6" fillId="2" borderId="9" xfId="0" applyNumberFormat="1" applyFont="1" applyFill="1" applyBorder="1" applyAlignment="1">
      <alignment horizontal="center"/>
    </xf>
    <xf numFmtId="4" fontId="7" fillId="2" borderId="16" xfId="0" applyNumberFormat="1" applyFont="1" applyFill="1" applyBorder="1"/>
    <xf numFmtId="4" fontId="7" fillId="2" borderId="42" xfId="0" applyNumberFormat="1" applyFont="1" applyFill="1" applyBorder="1"/>
    <xf numFmtId="49" fontId="1" fillId="2" borderId="12" xfId="0" applyNumberFormat="1" applyFont="1" applyFill="1" applyBorder="1" applyAlignment="1">
      <alignment horizontal="center"/>
    </xf>
    <xf numFmtId="0" fontId="1" fillId="2" borderId="20" xfId="0" applyFont="1" applyFill="1" applyBorder="1"/>
    <xf numFmtId="49" fontId="1" fillId="2" borderId="9" xfId="0" applyNumberFormat="1" applyFont="1" applyFill="1" applyBorder="1" applyAlignment="1">
      <alignment horizontal="center"/>
    </xf>
    <xf numFmtId="164" fontId="1" fillId="2" borderId="16" xfId="0" applyNumberFormat="1" applyFont="1" applyFill="1" applyBorder="1"/>
    <xf numFmtId="4" fontId="1" fillId="2" borderId="16" xfId="0" applyNumberFormat="1" applyFont="1" applyFill="1" applyBorder="1"/>
    <xf numFmtId="4" fontId="1" fillId="2" borderId="42" xfId="0" applyNumberFormat="1" applyFont="1" applyFill="1" applyBorder="1"/>
    <xf numFmtId="3" fontId="2" fillId="2" borderId="27" xfId="0" applyNumberFormat="1" applyFont="1" applyFill="1" applyBorder="1"/>
    <xf numFmtId="164" fontId="2" fillId="2" borderId="27" xfId="0" applyNumberFormat="1" applyFont="1" applyFill="1" applyBorder="1"/>
    <xf numFmtId="4" fontId="2" fillId="2" borderId="27" xfId="0" applyNumberFormat="1" applyFont="1" applyFill="1" applyBorder="1"/>
    <xf numFmtId="4" fontId="2" fillId="2" borderId="50" xfId="0" applyNumberFormat="1" applyFont="1" applyFill="1" applyBorder="1"/>
    <xf numFmtId="0" fontId="25" fillId="2" borderId="0" xfId="0" applyFont="1" applyFill="1" applyAlignment="1">
      <alignment horizontal="center" wrapText="1"/>
    </xf>
    <xf numFmtId="3" fontId="25" fillId="2" borderId="0" xfId="2" applyNumberFormat="1" applyFont="1" applyFill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4" fontId="15" fillId="2" borderId="2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wrapText="1"/>
    </xf>
    <xf numFmtId="4" fontId="15" fillId="2" borderId="5" xfId="0" applyNumberFormat="1" applyFont="1" applyFill="1" applyBorder="1" applyAlignment="1">
      <alignment horizontal="center"/>
    </xf>
    <xf numFmtId="3" fontId="15" fillId="2" borderId="5" xfId="0" applyNumberFormat="1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/>
    </xf>
    <xf numFmtId="0" fontId="11" fillId="2" borderId="18" xfId="0" applyFont="1" applyFill="1" applyBorder="1"/>
    <xf numFmtId="49" fontId="11" fillId="2" borderId="18" xfId="0" applyNumberFormat="1" applyFont="1" applyFill="1" applyBorder="1"/>
    <xf numFmtId="0" fontId="11" fillId="2" borderId="5" xfId="0" applyFont="1" applyFill="1" applyBorder="1" applyAlignment="1">
      <alignment horizontal="center"/>
    </xf>
    <xf numFmtId="164" fontId="11" fillId="2" borderId="5" xfId="0" applyNumberFormat="1" applyFont="1" applyFill="1" applyBorder="1" applyAlignment="1">
      <alignment horizontal="center"/>
    </xf>
    <xf numFmtId="3" fontId="11" fillId="2" borderId="5" xfId="0" applyNumberFormat="1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49" fontId="7" fillId="2" borderId="87" xfId="0" applyNumberFormat="1" applyFont="1" applyFill="1" applyBorder="1" applyAlignment="1">
      <alignment horizontal="center"/>
    </xf>
    <xf numFmtId="0" fontId="15" fillId="2" borderId="88" xfId="2" applyFont="1" applyFill="1" applyBorder="1" applyAlignment="1">
      <alignment horizontal="left"/>
    </xf>
    <xf numFmtId="0" fontId="15" fillId="2" borderId="69" xfId="2" applyFont="1" applyFill="1" applyBorder="1" applyAlignment="1">
      <alignment horizontal="left"/>
    </xf>
    <xf numFmtId="164" fontId="7" fillId="2" borderId="70" xfId="0" applyNumberFormat="1" applyFont="1" applyFill="1" applyBorder="1"/>
    <xf numFmtId="3" fontId="7" fillId="2" borderId="70" xfId="0" applyNumberFormat="1" applyFont="1" applyFill="1" applyBorder="1"/>
    <xf numFmtId="49" fontId="1" fillId="2" borderId="89" xfId="0" applyNumberFormat="1" applyFont="1" applyFill="1" applyBorder="1" applyAlignment="1">
      <alignment horizontal="center"/>
    </xf>
    <xf numFmtId="49" fontId="9" fillId="2" borderId="21" xfId="0" applyNumberFormat="1" applyFont="1" applyFill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left"/>
    </xf>
    <xf numFmtId="3" fontId="9" fillId="2" borderId="21" xfId="0" applyNumberFormat="1" applyFont="1" applyFill="1" applyBorder="1"/>
    <xf numFmtId="49" fontId="9" fillId="2" borderId="21" xfId="0" applyNumberFormat="1" applyFont="1" applyFill="1" applyBorder="1" applyAlignment="1">
      <alignment horizontal="center" vertical="center"/>
    </xf>
    <xf numFmtId="0" fontId="1" fillId="2" borderId="90" xfId="0" applyFont="1" applyFill="1" applyBorder="1" applyAlignment="1">
      <alignment horizontal="center"/>
    </xf>
    <xf numFmtId="49" fontId="9" fillId="2" borderId="20" xfId="2" applyNumberFormat="1" applyFont="1" applyFill="1" applyBorder="1" applyAlignment="1">
      <alignment horizontal="left" wrapText="1"/>
    </xf>
    <xf numFmtId="0" fontId="1" fillId="2" borderId="91" xfId="0" applyFont="1" applyFill="1" applyBorder="1" applyAlignment="1">
      <alignment horizontal="center"/>
    </xf>
    <xf numFmtId="49" fontId="9" fillId="2" borderId="92" xfId="2" applyNumberFormat="1" applyFont="1" applyFill="1" applyBorder="1" applyAlignment="1">
      <alignment horizontal="left" wrapText="1"/>
    </xf>
    <xf numFmtId="0" fontId="9" fillId="2" borderId="11" xfId="0" applyFont="1" applyFill="1" applyBorder="1"/>
    <xf numFmtId="49" fontId="9" fillId="2" borderId="9" xfId="2" applyNumberFormat="1" applyFont="1" applyFill="1" applyBorder="1" applyAlignment="1">
      <alignment horizontal="center"/>
    </xf>
    <xf numFmtId="0" fontId="9" fillId="2" borderId="20" xfId="2" applyFont="1" applyFill="1" applyBorder="1" applyAlignment="1">
      <alignment horizontal="left"/>
    </xf>
    <xf numFmtId="49" fontId="9" fillId="2" borderId="19" xfId="2" applyNumberFormat="1" applyFont="1" applyFill="1" applyBorder="1" applyAlignment="1">
      <alignment horizontal="left" wrapText="1"/>
    </xf>
    <xf numFmtId="164" fontId="9" fillId="2" borderId="14" xfId="3" applyNumberFormat="1" applyFont="1" applyFill="1" applyBorder="1"/>
    <xf numFmtId="49" fontId="9" fillId="2" borderId="21" xfId="2" applyNumberFormat="1" applyFont="1" applyFill="1" applyBorder="1" applyAlignment="1">
      <alignment horizontal="center"/>
    </xf>
    <xf numFmtId="49" fontId="9" fillId="2" borderId="22" xfId="2" applyNumberFormat="1" applyFont="1" applyFill="1" applyBorder="1" applyAlignment="1">
      <alignment horizontal="left" wrapText="1"/>
    </xf>
    <xf numFmtId="0" fontId="9" fillId="2" borderId="21" xfId="0" applyFont="1" applyFill="1" applyBorder="1"/>
    <xf numFmtId="3" fontId="29" fillId="2" borderId="14" xfId="0" applyNumberFormat="1" applyFont="1" applyFill="1" applyBorder="1"/>
    <xf numFmtId="4" fontId="9" fillId="2" borderId="22" xfId="2" applyNumberFormat="1" applyFont="1" applyFill="1" applyBorder="1"/>
    <xf numFmtId="4" fontId="9" fillId="2" borderId="51" xfId="0" applyNumberFormat="1" applyFont="1" applyFill="1" applyBorder="1"/>
    <xf numFmtId="49" fontId="15" fillId="2" borderId="45" xfId="2" applyNumberFormat="1" applyFont="1" applyFill="1" applyBorder="1" applyAlignment="1">
      <alignment horizontal="center"/>
    </xf>
    <xf numFmtId="0" fontId="15" fillId="2" borderId="21" xfId="2" applyFont="1" applyFill="1" applyBorder="1" applyAlignment="1">
      <alignment horizontal="left"/>
    </xf>
    <xf numFmtId="49" fontId="9" fillId="2" borderId="45" xfId="2" applyNumberFormat="1" applyFont="1" applyFill="1" applyBorder="1" applyAlignment="1">
      <alignment horizontal="center"/>
    </xf>
    <xf numFmtId="49" fontId="9" fillId="2" borderId="21" xfId="2" applyNumberFormat="1" applyFont="1" applyFill="1" applyBorder="1" applyAlignment="1">
      <alignment horizontal="left" wrapText="1"/>
    </xf>
    <xf numFmtId="0" fontId="1" fillId="2" borderId="4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43" xfId="0" applyFont="1" applyFill="1" applyBorder="1"/>
    <xf numFmtId="0" fontId="1" fillId="2" borderId="19" xfId="0" applyFont="1" applyFill="1" applyBorder="1"/>
    <xf numFmtId="164" fontId="1" fillId="2" borderId="14" xfId="0" applyNumberFormat="1" applyFont="1" applyFill="1" applyBorder="1"/>
    <xf numFmtId="3" fontId="23" fillId="2" borderId="14" xfId="0" applyNumberFormat="1" applyFont="1" applyFill="1" applyBorder="1"/>
    <xf numFmtId="4" fontId="9" fillId="2" borderId="21" xfId="2" applyNumberFormat="1" applyFont="1" applyFill="1" applyBorder="1"/>
    <xf numFmtId="49" fontId="11" fillId="2" borderId="26" xfId="3" applyNumberFormat="1" applyFont="1" applyFill="1" applyBorder="1" applyAlignment="1">
      <alignment horizontal="left"/>
    </xf>
    <xf numFmtId="0" fontId="11" fillId="2" borderId="27" xfId="3" applyFont="1" applyFill="1" applyBorder="1" applyAlignment="1">
      <alignment horizontal="center" wrapText="1"/>
    </xf>
    <xf numFmtId="3" fontId="11" fillId="2" borderId="27" xfId="3" applyNumberFormat="1" applyFont="1" applyFill="1" applyBorder="1" applyAlignment="1">
      <alignment vertical="top" wrapText="1"/>
    </xf>
    <xf numFmtId="164" fontId="11" fillId="2" borderId="27" xfId="3" applyNumberFormat="1" applyFont="1" applyFill="1" applyBorder="1" applyAlignment="1">
      <alignment vertical="top" wrapText="1"/>
    </xf>
    <xf numFmtId="0" fontId="30" fillId="2" borderId="0" xfId="0" applyFont="1" applyFill="1"/>
    <xf numFmtId="164" fontId="30" fillId="2" borderId="0" xfId="0" applyNumberFormat="1" applyFont="1" applyFill="1"/>
    <xf numFmtId="3" fontId="30" fillId="2" borderId="0" xfId="0" applyNumberFormat="1" applyFont="1" applyFill="1"/>
    <xf numFmtId="4" fontId="30" fillId="2" borderId="0" xfId="0" applyNumberFormat="1" applyFont="1" applyFill="1"/>
    <xf numFmtId="49" fontId="11" fillId="2" borderId="26" xfId="2" applyNumberFormat="1" applyFont="1" applyFill="1" applyBorder="1" applyAlignment="1">
      <alignment horizontal="left"/>
    </xf>
    <xf numFmtId="0" fontId="30" fillId="2" borderId="27" xfId="0" applyFont="1" applyFill="1" applyBorder="1"/>
    <xf numFmtId="0" fontId="11" fillId="2" borderId="27" xfId="2" applyFont="1" applyFill="1" applyBorder="1"/>
    <xf numFmtId="49" fontId="9" fillId="0" borderId="0" xfId="2" applyNumberFormat="1" applyFont="1" applyAlignment="1">
      <alignment horizontal="center"/>
    </xf>
    <xf numFmtId="49" fontId="9" fillId="0" borderId="0" xfId="3" applyNumberFormat="1" applyFont="1" applyAlignment="1">
      <alignment horizontal="center" wrapText="1"/>
    </xf>
    <xf numFmtId="49" fontId="9" fillId="0" borderId="0" xfId="3" applyNumberFormat="1" applyFont="1" applyAlignment="1">
      <alignment horizontal="left" wrapText="1"/>
    </xf>
    <xf numFmtId="3" fontId="29" fillId="0" borderId="0" xfId="0" applyNumberFormat="1" applyFont="1"/>
    <xf numFmtId="0" fontId="13" fillId="0" borderId="0" xfId="0" applyFont="1" applyAlignment="1">
      <alignment horizontal="right"/>
    </xf>
    <xf numFmtId="0" fontId="13" fillId="0" borderId="29" xfId="0" applyFont="1" applyBorder="1"/>
    <xf numFmtId="3" fontId="9" fillId="34" borderId="21" xfId="0" applyNumberFormat="1" applyFont="1" applyFill="1" applyBorder="1" applyAlignment="1">
      <alignment horizontal="right"/>
    </xf>
    <xf numFmtId="2" fontId="9" fillId="34" borderId="21" xfId="0" applyNumberFormat="1" applyFont="1" applyFill="1" applyBorder="1" applyAlignment="1">
      <alignment horizontal="right"/>
    </xf>
    <xf numFmtId="2" fontId="9" fillId="34" borderId="51" xfId="0" applyNumberFormat="1" applyFont="1" applyFill="1" applyBorder="1" applyAlignment="1">
      <alignment horizontal="right"/>
    </xf>
    <xf numFmtId="3" fontId="10" fillId="0" borderId="21" xfId="2" applyNumberFormat="1" applyFont="1" applyBorder="1"/>
    <xf numFmtId="2" fontId="9" fillId="0" borderId="21" xfId="0" applyNumberFormat="1" applyFont="1" applyBorder="1" applyAlignment="1">
      <alignment horizontal="right"/>
    </xf>
    <xf numFmtId="2" fontId="9" fillId="0" borderId="59" xfId="0" applyNumberFormat="1" applyFont="1" applyBorder="1" applyAlignment="1">
      <alignment horizontal="right"/>
    </xf>
    <xf numFmtId="1" fontId="13" fillId="0" borderId="0" xfId="0" applyNumberFormat="1" applyFont="1"/>
    <xf numFmtId="3" fontId="9" fillId="34" borderId="21" xfId="2" applyNumberFormat="1" applyFont="1" applyFill="1" applyBorder="1"/>
    <xf numFmtId="164" fontId="9" fillId="34" borderId="21" xfId="2" applyNumberFormat="1" applyFont="1" applyFill="1" applyBorder="1"/>
    <xf numFmtId="3" fontId="10" fillId="0" borderId="40" xfId="2" applyNumberFormat="1" applyFont="1" applyBorder="1"/>
    <xf numFmtId="2" fontId="9" fillId="0" borderId="40" xfId="0" applyNumberFormat="1" applyFont="1" applyBorder="1" applyAlignment="1">
      <alignment horizontal="right"/>
    </xf>
    <xf numFmtId="0" fontId="13" fillId="0" borderId="32" xfId="0" applyFont="1" applyBorder="1"/>
    <xf numFmtId="2" fontId="9" fillId="0" borderId="74" xfId="0" applyNumberFormat="1" applyFont="1" applyBorder="1" applyAlignment="1">
      <alignment horizontal="right"/>
    </xf>
    <xf numFmtId="3" fontId="10" fillId="0" borderId="0" xfId="2" applyNumberFormat="1" applyFont="1"/>
    <xf numFmtId="2" fontId="9" fillId="0" borderId="0" xfId="0" applyNumberFormat="1" applyFont="1" applyAlignment="1">
      <alignment horizontal="right"/>
    </xf>
    <xf numFmtId="3" fontId="9" fillId="34" borderId="17" xfId="2" applyNumberFormat="1" applyFont="1" applyFill="1" applyBorder="1"/>
    <xf numFmtId="164" fontId="9" fillId="34" borderId="17" xfId="2" applyNumberFormat="1" applyFont="1" applyFill="1" applyBorder="1"/>
    <xf numFmtId="3" fontId="9" fillId="34" borderId="34" xfId="0" applyNumberFormat="1" applyFont="1" applyFill="1" applyBorder="1" applyAlignment="1">
      <alignment horizontal="right"/>
    </xf>
    <xf numFmtId="4" fontId="9" fillId="34" borderId="10" xfId="2" applyNumberFormat="1" applyFont="1" applyFill="1" applyBorder="1"/>
    <xf numFmtId="4" fontId="9" fillId="34" borderId="42" xfId="2" applyNumberFormat="1" applyFont="1" applyFill="1" applyBorder="1"/>
    <xf numFmtId="3" fontId="10" fillId="0" borderId="22" xfId="2" applyNumberFormat="1" applyFont="1" applyBorder="1"/>
    <xf numFmtId="4" fontId="9" fillId="0" borderId="10" xfId="2" applyNumberFormat="1" applyFont="1" applyBorder="1"/>
    <xf numFmtId="3" fontId="9" fillId="0" borderId="17" xfId="2" applyNumberFormat="1" applyFont="1" applyBorder="1"/>
    <xf numFmtId="4" fontId="9" fillId="0" borderId="42" xfId="2" applyNumberFormat="1" applyFont="1" applyBorder="1"/>
    <xf numFmtId="3" fontId="9" fillId="34" borderId="22" xfId="2" applyNumberFormat="1" applyFont="1" applyFill="1" applyBorder="1"/>
    <xf numFmtId="164" fontId="9" fillId="34" borderId="22" xfId="2" applyNumberFormat="1" applyFont="1" applyFill="1" applyBorder="1"/>
    <xf numFmtId="3" fontId="9" fillId="34" borderId="22" xfId="0" applyNumberFormat="1" applyFont="1" applyFill="1" applyBorder="1" applyAlignment="1">
      <alignment horizontal="right"/>
    </xf>
    <xf numFmtId="164" fontId="9" fillId="34" borderId="22" xfId="0" applyNumberFormat="1" applyFont="1" applyFill="1" applyBorder="1" applyAlignment="1">
      <alignment horizontal="right"/>
    </xf>
    <xf numFmtId="3" fontId="10" fillId="0" borderId="22" xfId="0" applyNumberFormat="1" applyFont="1" applyBorder="1" applyAlignment="1">
      <alignment horizontal="right"/>
    </xf>
    <xf numFmtId="3" fontId="9" fillId="34" borderId="17" xfId="0" applyNumberFormat="1" applyFont="1" applyFill="1" applyBorder="1" applyAlignment="1">
      <alignment horizontal="right"/>
    </xf>
    <xf numFmtId="164" fontId="9" fillId="34" borderId="17" xfId="0" applyNumberFormat="1" applyFont="1" applyFill="1" applyBorder="1" applyAlignment="1">
      <alignment horizontal="right"/>
    </xf>
    <xf numFmtId="3" fontId="10" fillId="0" borderId="13" xfId="0" applyNumberFormat="1" applyFont="1" applyBorder="1" applyAlignment="1">
      <alignment horizontal="right"/>
    </xf>
    <xf numFmtId="3" fontId="10" fillId="0" borderId="41" xfId="0" applyNumberFormat="1" applyFont="1" applyBorder="1" applyAlignment="1">
      <alignment horizontal="right"/>
    </xf>
    <xf numFmtId="4" fontId="9" fillId="0" borderId="32" xfId="2" applyNumberFormat="1" applyFont="1" applyBorder="1"/>
    <xf numFmtId="3" fontId="9" fillId="0" borderId="73" xfId="2" applyNumberFormat="1" applyFont="1" applyBorder="1"/>
    <xf numFmtId="4" fontId="9" fillId="0" borderId="56" xfId="2" applyNumberFormat="1" applyFont="1" applyBorder="1"/>
    <xf numFmtId="3" fontId="10" fillId="0" borderId="0" xfId="0" applyNumberFormat="1" applyFont="1" applyAlignment="1">
      <alignment horizontal="right"/>
    </xf>
    <xf numFmtId="3" fontId="9" fillId="0" borderId="0" xfId="2" applyNumberFormat="1" applyFont="1"/>
    <xf numFmtId="164" fontId="9" fillId="34" borderId="34" xfId="0" applyNumberFormat="1" applyFont="1" applyFill="1" applyBorder="1" applyAlignment="1">
      <alignment horizontal="right"/>
    </xf>
    <xf numFmtId="2" fontId="9" fillId="34" borderId="33" xfId="0" applyNumberFormat="1" applyFont="1" applyFill="1" applyBorder="1" applyAlignment="1">
      <alignment horizontal="right"/>
    </xf>
    <xf numFmtId="2" fontId="9" fillId="34" borderId="59" xfId="0" applyNumberFormat="1" applyFont="1" applyFill="1" applyBorder="1" applyAlignment="1">
      <alignment horizontal="right"/>
    </xf>
    <xf numFmtId="2" fontId="9" fillId="0" borderId="20" xfId="0" applyNumberFormat="1" applyFont="1" applyBorder="1" applyAlignment="1">
      <alignment horizontal="right"/>
    </xf>
    <xf numFmtId="2" fontId="9" fillId="0" borderId="51" xfId="0" applyNumberFormat="1" applyFont="1" applyBorder="1" applyAlignment="1">
      <alignment horizontal="right"/>
    </xf>
    <xf numFmtId="2" fontId="9" fillId="34" borderId="20" xfId="0" applyNumberFormat="1" applyFont="1" applyFill="1" applyBorder="1" applyAlignment="1">
      <alignment horizontal="right"/>
    </xf>
    <xf numFmtId="2" fontId="9" fillId="0" borderId="43" xfId="0" applyNumberFormat="1" applyFont="1" applyBorder="1" applyAlignment="1">
      <alignment horizontal="right"/>
    </xf>
    <xf numFmtId="2" fontId="9" fillId="0" borderId="52" xfId="0" applyNumberFormat="1" applyFont="1" applyBorder="1" applyAlignment="1">
      <alignment horizontal="right"/>
    </xf>
    <xf numFmtId="2" fontId="15" fillId="0" borderId="34" xfId="0" applyNumberFormat="1" applyFont="1" applyBorder="1" applyAlignment="1">
      <alignment horizontal="right"/>
    </xf>
    <xf numFmtId="2" fontId="15" fillId="0" borderId="48" xfId="0" applyNumberFormat="1" applyFont="1" applyBorder="1" applyAlignment="1">
      <alignment horizontal="right"/>
    </xf>
    <xf numFmtId="2" fontId="15" fillId="0" borderId="42" xfId="0" applyNumberFormat="1" applyFont="1" applyBorder="1" applyAlignment="1">
      <alignment horizontal="right"/>
    </xf>
    <xf numFmtId="2" fontId="52" fillId="0" borderId="51" xfId="0" applyNumberFormat="1" applyFont="1" applyBorder="1"/>
    <xf numFmtId="2" fontId="29" fillId="0" borderId="14" xfId="0" applyNumberFormat="1" applyFont="1" applyBorder="1" applyAlignment="1">
      <alignment horizontal="right"/>
    </xf>
    <xf numFmtId="2" fontId="29" fillId="0" borderId="14" xfId="0" applyNumberFormat="1" applyFont="1" applyBorder="1"/>
    <xf numFmtId="2" fontId="29" fillId="0" borderId="35" xfId="0" applyNumberFormat="1" applyFont="1" applyBorder="1"/>
    <xf numFmtId="10" fontId="55" fillId="0" borderId="0" xfId="2" applyNumberFormat="1" applyFont="1" applyAlignment="1">
      <alignment horizontal="center" wrapText="1"/>
    </xf>
    <xf numFmtId="10" fontId="55" fillId="0" borderId="0" xfId="2" applyNumberFormat="1" applyFont="1" applyAlignment="1">
      <alignment horizontal="right" wrapText="1"/>
    </xf>
    <xf numFmtId="2" fontId="29" fillId="0" borderId="21" xfId="0" applyNumberFormat="1" applyFont="1" applyBorder="1"/>
    <xf numFmtId="2" fontId="29" fillId="0" borderId="51" xfId="0" applyNumberFormat="1" applyFont="1" applyBorder="1"/>
    <xf numFmtId="2" fontId="29" fillId="0" borderId="51" xfId="0" applyNumberFormat="1" applyFont="1" applyBorder="1" applyAlignment="1">
      <alignment horizontal="right"/>
    </xf>
    <xf numFmtId="2" fontId="29" fillId="0" borderId="21" xfId="0" applyNumberFormat="1" applyFont="1" applyBorder="1" applyAlignment="1">
      <alignment horizontal="right"/>
    </xf>
    <xf numFmtId="2" fontId="29" fillId="0" borderId="40" xfId="0" applyNumberFormat="1" applyFont="1" applyBorder="1" applyAlignment="1">
      <alignment horizontal="right"/>
    </xf>
    <xf numFmtId="2" fontId="29" fillId="0" borderId="40" xfId="0" applyNumberFormat="1" applyFont="1" applyBorder="1"/>
    <xf numFmtId="2" fontId="29" fillId="0" borderId="52" xfId="0" applyNumberFormat="1" applyFont="1" applyBorder="1"/>
    <xf numFmtId="2" fontId="29" fillId="0" borderId="0" xfId="0" applyNumberFormat="1" applyFont="1"/>
    <xf numFmtId="2" fontId="52" fillId="0" borderId="21" xfId="0" applyNumberFormat="1" applyFont="1" applyBorder="1"/>
    <xf numFmtId="0" fontId="56" fillId="0" borderId="0" xfId="0" applyFont="1"/>
    <xf numFmtId="0" fontId="56" fillId="0" borderId="0" xfId="0" applyFont="1" applyAlignment="1">
      <alignment horizontal="right"/>
    </xf>
    <xf numFmtId="0" fontId="57" fillId="0" borderId="0" xfId="1" applyFont="1"/>
    <xf numFmtId="0" fontId="58" fillId="0" borderId="0" xfId="1" applyFont="1"/>
    <xf numFmtId="0" fontId="59" fillId="0" borderId="1" xfId="1" applyFont="1" applyBorder="1" applyAlignment="1">
      <alignment horizontal="center"/>
    </xf>
    <xf numFmtId="0" fontId="59" fillId="0" borderId="29" xfId="1" applyFont="1" applyBorder="1" applyAlignment="1">
      <alignment horizontal="center"/>
    </xf>
    <xf numFmtId="0" fontId="59" fillId="0" borderId="2" xfId="1" applyFont="1" applyBorder="1" applyAlignment="1">
      <alignment horizontal="center"/>
    </xf>
    <xf numFmtId="0" fontId="59" fillId="0" borderId="2" xfId="1" applyFont="1" applyBorder="1"/>
    <xf numFmtId="0" fontId="59" fillId="0" borderId="2" xfId="0" applyFont="1" applyBorder="1" applyAlignment="1">
      <alignment horizontal="center"/>
    </xf>
    <xf numFmtId="0" fontId="59" fillId="0" borderId="62" xfId="0" applyFont="1" applyBorder="1" applyAlignment="1">
      <alignment horizontal="center"/>
    </xf>
    <xf numFmtId="0" fontId="59" fillId="0" borderId="3" xfId="0" applyFont="1" applyBorder="1" applyAlignment="1">
      <alignment horizontal="center"/>
    </xf>
    <xf numFmtId="0" fontId="56" fillId="0" borderId="29" xfId="0" applyFont="1" applyBorder="1"/>
    <xf numFmtId="0" fontId="59" fillId="0" borderId="4" xfId="1" applyFont="1" applyBorder="1" applyAlignment="1">
      <alignment horizontal="center"/>
    </xf>
    <xf numFmtId="0" fontId="59" fillId="0" borderId="0" xfId="1" applyFont="1" applyAlignment="1">
      <alignment horizontal="center"/>
    </xf>
    <xf numFmtId="0" fontId="59" fillId="0" borderId="5" xfId="1" applyFont="1" applyBorder="1" applyAlignment="1">
      <alignment horizontal="center"/>
    </xf>
    <xf numFmtId="49" fontId="59" fillId="0" borderId="5" xfId="1" applyNumberFormat="1" applyFont="1" applyBorder="1" applyAlignment="1">
      <alignment horizontal="center"/>
    </xf>
    <xf numFmtId="0" fontId="59" fillId="0" borderId="5" xfId="0" applyFont="1" applyBorder="1" applyAlignment="1">
      <alignment horizontal="center"/>
    </xf>
    <xf numFmtId="0" fontId="59" fillId="0" borderId="24" xfId="0" applyFont="1" applyBorder="1" applyAlignment="1">
      <alignment horizontal="center"/>
    </xf>
    <xf numFmtId="0" fontId="59" fillId="0" borderId="6" xfId="0" applyFont="1" applyBorder="1" applyAlignment="1">
      <alignment horizontal="center"/>
    </xf>
    <xf numFmtId="0" fontId="59" fillId="0" borderId="7" xfId="1" applyFont="1" applyBorder="1" applyAlignment="1">
      <alignment horizontal="center"/>
    </xf>
    <xf numFmtId="0" fontId="59" fillId="0" borderId="32" xfId="1" applyFont="1" applyBorder="1" applyAlignment="1">
      <alignment horizontal="center"/>
    </xf>
    <xf numFmtId="0" fontId="59" fillId="0" borderId="8" xfId="1" applyFont="1" applyBorder="1" applyAlignment="1">
      <alignment horizontal="center"/>
    </xf>
    <xf numFmtId="49" fontId="59" fillId="0" borderId="8" xfId="1" applyNumberFormat="1" applyFont="1" applyBorder="1" applyAlignment="1">
      <alignment horizontal="center"/>
    </xf>
    <xf numFmtId="0" fontId="59" fillId="0" borderId="8" xfId="0" applyFont="1" applyBorder="1" applyAlignment="1">
      <alignment horizontal="center"/>
    </xf>
    <xf numFmtId="14" fontId="59" fillId="0" borderId="8" xfId="0" applyNumberFormat="1" applyFont="1" applyBorder="1" applyAlignment="1">
      <alignment horizontal="center"/>
    </xf>
    <xf numFmtId="14" fontId="59" fillId="0" borderId="73" xfId="0" applyNumberFormat="1" applyFont="1" applyBorder="1" applyAlignment="1">
      <alignment horizontal="center"/>
    </xf>
    <xf numFmtId="0" fontId="59" fillId="0" borderId="56" xfId="0" applyFont="1" applyBorder="1" applyAlignment="1">
      <alignment horizontal="center"/>
    </xf>
    <xf numFmtId="0" fontId="59" fillId="0" borderId="45" xfId="1" applyFont="1" applyBorder="1" applyAlignment="1">
      <alignment horizontal="left"/>
    </xf>
    <xf numFmtId="0" fontId="60" fillId="0" borderId="0" xfId="0" applyFont="1"/>
    <xf numFmtId="0" fontId="60" fillId="0" borderId="55" xfId="0" applyFont="1" applyBorder="1"/>
    <xf numFmtId="49" fontId="59" fillId="0" borderId="9" xfId="2" applyNumberFormat="1" applyFont="1" applyBorder="1" applyAlignment="1">
      <alignment horizontal="center"/>
    </xf>
    <xf numFmtId="2" fontId="59" fillId="0" borderId="59" xfId="0" applyNumberFormat="1" applyFont="1" applyBorder="1" applyAlignment="1">
      <alignment horizontal="right"/>
    </xf>
    <xf numFmtId="49" fontId="59" fillId="0" borderId="15" xfId="2" applyNumberFormat="1" applyFont="1" applyBorder="1" applyAlignment="1">
      <alignment horizontal="center"/>
    </xf>
    <xf numFmtId="49" fontId="58" fillId="34" borderId="12" xfId="2" applyNumberFormat="1" applyFont="1" applyFill="1" applyBorder="1" applyAlignment="1">
      <alignment horizontal="center"/>
    </xf>
    <xf numFmtId="3" fontId="58" fillId="34" borderId="16" xfId="2" applyNumberFormat="1" applyFont="1" applyFill="1" applyBorder="1"/>
    <xf numFmtId="164" fontId="58" fillId="34" borderId="16" xfId="2" applyNumberFormat="1" applyFont="1" applyFill="1" applyBorder="1"/>
    <xf numFmtId="3" fontId="58" fillId="34" borderId="21" xfId="0" applyNumberFormat="1" applyFont="1" applyFill="1" applyBorder="1" applyAlignment="1">
      <alignment horizontal="right"/>
    </xf>
    <xf numFmtId="2" fontId="58" fillId="34" borderId="21" xfId="0" applyNumberFormat="1" applyFont="1" applyFill="1" applyBorder="1" applyAlignment="1">
      <alignment horizontal="right"/>
    </xf>
    <xf numFmtId="2" fontId="58" fillId="34" borderId="51" xfId="0" applyNumberFormat="1" applyFont="1" applyFill="1" applyBorder="1" applyAlignment="1">
      <alignment horizontal="right"/>
    </xf>
    <xf numFmtId="3" fontId="56" fillId="0" borderId="0" xfId="0" applyNumberFormat="1" applyFont="1"/>
    <xf numFmtId="49" fontId="58" fillId="0" borderId="12" xfId="2" applyNumberFormat="1" applyFont="1" applyBorder="1" applyAlignment="1">
      <alignment horizontal="center"/>
    </xf>
    <xf numFmtId="49" fontId="58" fillId="0" borderId="47" xfId="2" applyNumberFormat="1" applyFont="1" applyBorder="1" applyAlignment="1">
      <alignment horizontal="center"/>
    </xf>
    <xf numFmtId="49" fontId="58" fillId="0" borderId="0" xfId="2" applyNumberFormat="1" applyFont="1" applyAlignment="1">
      <alignment horizontal="center"/>
    </xf>
    <xf numFmtId="49" fontId="58" fillId="34" borderId="9" xfId="2" applyNumberFormat="1" applyFont="1" applyFill="1" applyBorder="1" applyAlignment="1">
      <alignment horizontal="center"/>
    </xf>
    <xf numFmtId="0" fontId="58" fillId="34" borderId="12" xfId="2" applyFont="1" applyFill="1" applyBorder="1" applyAlignment="1">
      <alignment horizontal="center"/>
    </xf>
    <xf numFmtId="0" fontId="58" fillId="0" borderId="12" xfId="2" applyFont="1" applyBorder="1" applyAlignment="1">
      <alignment horizontal="center"/>
    </xf>
    <xf numFmtId="0" fontId="62" fillId="0" borderId="12" xfId="2" applyFont="1" applyBorder="1" applyAlignment="1">
      <alignment horizontal="center"/>
    </xf>
    <xf numFmtId="0" fontId="58" fillId="0" borderId="15" xfId="2" applyFont="1" applyBorder="1" applyAlignment="1">
      <alignment horizontal="center"/>
    </xf>
    <xf numFmtId="0" fontId="58" fillId="0" borderId="47" xfId="2" applyFont="1" applyBorder="1" applyAlignment="1">
      <alignment horizontal="center"/>
    </xf>
    <xf numFmtId="0" fontId="58" fillId="0" borderId="0" xfId="2" applyFont="1" applyAlignment="1">
      <alignment horizontal="center"/>
    </xf>
    <xf numFmtId="0" fontId="58" fillId="34" borderId="9" xfId="2" applyFont="1" applyFill="1" applyBorder="1" applyAlignment="1">
      <alignment horizontal="center"/>
    </xf>
    <xf numFmtId="0" fontId="59" fillId="0" borderId="53" xfId="2" applyFont="1" applyBorder="1" applyAlignment="1">
      <alignment horizontal="center"/>
    </xf>
    <xf numFmtId="0" fontId="59" fillId="0" borderId="12" xfId="2" applyFont="1" applyBorder="1" applyAlignment="1">
      <alignment horizontal="center"/>
    </xf>
    <xf numFmtId="0" fontId="56" fillId="0" borderId="9" xfId="0" applyFont="1" applyBorder="1"/>
    <xf numFmtId="0" fontId="56" fillId="0" borderId="45" xfId="0" applyFont="1" applyBorder="1"/>
    <xf numFmtId="49" fontId="59" fillId="0" borderId="44" xfId="2" applyNumberFormat="1" applyFont="1" applyBorder="1" applyAlignment="1">
      <alignment horizontal="center"/>
    </xf>
    <xf numFmtId="49" fontId="59" fillId="0" borderId="46" xfId="2" applyNumberFormat="1" applyFont="1" applyBorder="1" applyAlignment="1">
      <alignment horizontal="center"/>
    </xf>
    <xf numFmtId="0" fontId="56" fillId="0" borderId="21" xfId="0" applyFont="1" applyBorder="1"/>
    <xf numFmtId="49" fontId="59" fillId="0" borderId="45" xfId="2" applyNumberFormat="1" applyFont="1" applyBorder="1" applyAlignment="1">
      <alignment horizontal="center"/>
    </xf>
    <xf numFmtId="49" fontId="59" fillId="0" borderId="12" xfId="2" applyNumberFormat="1" applyFont="1" applyBorder="1" applyAlignment="1">
      <alignment horizontal="center"/>
    </xf>
    <xf numFmtId="0" fontId="57" fillId="0" borderId="25" xfId="2" applyFont="1" applyBorder="1"/>
    <xf numFmtId="0" fontId="57" fillId="0" borderId="0" xfId="2" applyFont="1"/>
    <xf numFmtId="0" fontId="59" fillId="0" borderId="1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7" fillId="0" borderId="53" xfId="0" applyFont="1" applyBorder="1" applyAlignment="1">
      <alignment horizontal="left"/>
    </xf>
    <xf numFmtId="49" fontId="58" fillId="0" borderId="12" xfId="3" applyNumberFormat="1" applyFont="1" applyBorder="1" applyAlignment="1">
      <alignment horizontal="center"/>
    </xf>
    <xf numFmtId="49" fontId="58" fillId="0" borderId="47" xfId="3" applyNumberFormat="1" applyFont="1" applyBorder="1" applyAlignment="1">
      <alignment horizontal="center"/>
    </xf>
    <xf numFmtId="49" fontId="58" fillId="0" borderId="0" xfId="3" applyNumberFormat="1" applyFont="1" applyAlignment="1">
      <alignment horizontal="center"/>
    </xf>
    <xf numFmtId="0" fontId="59" fillId="0" borderId="7" xfId="0" applyFont="1" applyBorder="1" applyAlignment="1">
      <alignment horizontal="center"/>
    </xf>
    <xf numFmtId="49" fontId="59" fillId="0" borderId="12" xfId="3" applyNumberFormat="1" applyFont="1" applyBorder="1" applyAlignment="1">
      <alignment horizontal="center"/>
    </xf>
    <xf numFmtId="49" fontId="58" fillId="0" borderId="15" xfId="3" applyNumberFormat="1" applyFont="1" applyBorder="1" applyAlignment="1">
      <alignment horizontal="center"/>
    </xf>
    <xf numFmtId="49" fontId="57" fillId="0" borderId="26" xfId="3" applyNumberFormat="1" applyFont="1" applyBorder="1" applyAlignment="1">
      <alignment horizontal="left"/>
    </xf>
    <xf numFmtId="49" fontId="57" fillId="0" borderId="0" xfId="3" applyNumberFormat="1" applyFont="1" applyAlignment="1">
      <alignment horizontal="left"/>
    </xf>
    <xf numFmtId="49" fontId="57" fillId="0" borderId="26" xfId="2" applyNumberFormat="1" applyFont="1" applyBorder="1" applyAlignment="1">
      <alignment horizontal="left"/>
    </xf>
    <xf numFmtId="164" fontId="13" fillId="0" borderId="0" xfId="0" applyNumberFormat="1" applyFont="1"/>
    <xf numFmtId="0" fontId="16" fillId="2" borderId="16" xfId="2" applyFont="1" applyFill="1" applyBorder="1" applyAlignment="1">
      <alignment horizontal="left"/>
    </xf>
    <xf numFmtId="0" fontId="1" fillId="0" borderId="10" xfId="1" applyBorder="1"/>
    <xf numFmtId="0" fontId="1" fillId="0" borderId="16" xfId="1" applyBorder="1"/>
    <xf numFmtId="49" fontId="1" fillId="34" borderId="20" xfId="2" applyNumberFormat="1" applyFill="1" applyBorder="1" applyAlignment="1">
      <alignment horizontal="center"/>
    </xf>
    <xf numFmtId="0" fontId="1" fillId="34" borderId="22" xfId="2" applyFill="1" applyBorder="1" applyAlignment="1">
      <alignment horizontal="left" shrinkToFit="1"/>
    </xf>
    <xf numFmtId="0" fontId="1" fillId="34" borderId="21" xfId="2" applyFill="1" applyBorder="1"/>
    <xf numFmtId="49" fontId="1" fillId="0" borderId="20" xfId="2" applyNumberFormat="1" applyBorder="1" applyAlignment="1">
      <alignment horizontal="center"/>
    </xf>
    <xf numFmtId="0" fontId="1" fillId="34" borderId="22" xfId="2" applyFill="1" applyBorder="1" applyAlignment="1">
      <alignment horizontal="left"/>
    </xf>
    <xf numFmtId="49" fontId="1" fillId="34" borderId="22" xfId="2" applyNumberFormat="1" applyFill="1" applyBorder="1" applyAlignment="1">
      <alignment horizontal="left"/>
    </xf>
    <xf numFmtId="49" fontId="1" fillId="0" borderId="43" xfId="2" applyNumberFormat="1" applyBorder="1" applyAlignment="1">
      <alignment horizontal="center"/>
    </xf>
    <xf numFmtId="0" fontId="1" fillId="0" borderId="40" xfId="2" applyBorder="1"/>
    <xf numFmtId="49" fontId="1" fillId="0" borderId="0" xfId="2" applyNumberFormat="1" applyAlignment="1">
      <alignment horizontal="center"/>
    </xf>
    <xf numFmtId="0" fontId="7" fillId="0" borderId="29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61" xfId="1" applyFont="1" applyBorder="1"/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49" fontId="7" fillId="0" borderId="18" xfId="1" applyNumberFormat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49" fontId="7" fillId="0" borderId="39" xfId="1" applyNumberFormat="1" applyFont="1" applyBorder="1" applyAlignment="1">
      <alignment horizontal="center"/>
    </xf>
    <xf numFmtId="49" fontId="1" fillId="34" borderId="11" xfId="2" applyNumberFormat="1" applyFill="1" applyBorder="1" applyAlignment="1">
      <alignment horizontal="center"/>
    </xf>
    <xf numFmtId="0" fontId="1" fillId="34" borderId="16" xfId="2" applyFill="1" applyBorder="1" applyAlignment="1">
      <alignment horizontal="left"/>
    </xf>
    <xf numFmtId="0" fontId="1" fillId="34" borderId="11" xfId="2" applyFill="1" applyBorder="1"/>
    <xf numFmtId="0" fontId="1" fillId="0" borderId="20" xfId="2" applyBorder="1"/>
    <xf numFmtId="0" fontId="1" fillId="34" borderId="21" xfId="2" applyFill="1" applyBorder="1" applyAlignment="1">
      <alignment horizontal="left"/>
    </xf>
    <xf numFmtId="0" fontId="1" fillId="34" borderId="20" xfId="2" applyFill="1" applyBorder="1"/>
    <xf numFmtId="49" fontId="1" fillId="34" borderId="20" xfId="2" applyNumberFormat="1" applyFill="1" applyBorder="1" applyAlignment="1" applyProtection="1">
      <alignment horizontal="center"/>
      <protection locked="0"/>
    </xf>
    <xf numFmtId="0" fontId="1" fillId="34" borderId="19" xfId="2" applyFill="1" applyBorder="1"/>
    <xf numFmtId="49" fontId="1" fillId="0" borderId="20" xfId="2" applyNumberFormat="1" applyBorder="1" applyAlignment="1" applyProtection="1">
      <alignment horizontal="center"/>
      <protection locked="0"/>
    </xf>
    <xf numFmtId="49" fontId="1" fillId="0" borderId="23" xfId="2" applyNumberFormat="1" applyBorder="1" applyAlignment="1" applyProtection="1">
      <alignment horizontal="center"/>
      <protection locked="0"/>
    </xf>
    <xf numFmtId="0" fontId="1" fillId="0" borderId="57" xfId="2" applyBorder="1"/>
    <xf numFmtId="49" fontId="1" fillId="0" borderId="43" xfId="2" applyNumberFormat="1" applyBorder="1" applyAlignment="1" applyProtection="1">
      <alignment horizontal="center"/>
      <protection locked="0"/>
    </xf>
    <xf numFmtId="0" fontId="1" fillId="0" borderId="49" xfId="2" applyBorder="1"/>
    <xf numFmtId="49" fontId="1" fillId="0" borderId="0" xfId="2" applyNumberFormat="1" applyAlignment="1" applyProtection="1">
      <alignment horizontal="center"/>
      <protection locked="0"/>
    </xf>
    <xf numFmtId="0" fontId="7" fillId="0" borderId="2" xfId="1" applyFont="1" applyBorder="1"/>
    <xf numFmtId="49" fontId="7" fillId="0" borderId="5" xfId="1" applyNumberFormat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49" fontId="1" fillId="34" borderId="11" xfId="2" applyNumberFormat="1" applyFill="1" applyBorder="1" applyAlignment="1" applyProtection="1">
      <alignment horizontal="center"/>
      <protection locked="0"/>
    </xf>
    <xf numFmtId="0" fontId="1" fillId="34" borderId="34" xfId="2" applyFill="1" applyBorder="1" applyAlignment="1">
      <alignment horizontal="left"/>
    </xf>
    <xf numFmtId="0" fontId="1" fillId="34" borderId="10" xfId="2" applyFill="1" applyBorder="1"/>
    <xf numFmtId="49" fontId="7" fillId="0" borderId="21" xfId="2" applyNumberFormat="1" applyFont="1" applyBorder="1" applyAlignment="1" applyProtection="1">
      <alignment horizontal="center"/>
      <protection locked="0"/>
    </xf>
    <xf numFmtId="0" fontId="7" fillId="0" borderId="2" xfId="2" applyFont="1" applyBorder="1" applyAlignment="1">
      <alignment horizontal="left"/>
    </xf>
    <xf numFmtId="0" fontId="7" fillId="0" borderId="29" xfId="2" applyFont="1" applyBorder="1"/>
    <xf numFmtId="0" fontId="7" fillId="0" borderId="21" xfId="2" applyFont="1" applyBorder="1" applyAlignment="1">
      <alignment horizontal="left"/>
    </xf>
    <xf numFmtId="0" fontId="16" fillId="0" borderId="21" xfId="2" applyFont="1" applyBorder="1"/>
    <xf numFmtId="49" fontId="1" fillId="0" borderId="21" xfId="2" applyNumberFormat="1" applyBorder="1" applyAlignment="1" applyProtection="1">
      <alignment horizontal="center"/>
      <protection locked="0"/>
    </xf>
    <xf numFmtId="0" fontId="1" fillId="0" borderId="14" xfId="2" applyBorder="1" applyAlignment="1">
      <alignment horizontal="left"/>
    </xf>
    <xf numFmtId="0" fontId="16" fillId="0" borderId="14" xfId="2" applyFont="1" applyBorder="1"/>
    <xf numFmtId="49" fontId="7" fillId="0" borderId="23" xfId="2" applyNumberFormat="1" applyFont="1" applyBorder="1" applyAlignment="1" applyProtection="1">
      <alignment horizontal="center"/>
      <protection locked="0"/>
    </xf>
    <xf numFmtId="49" fontId="7" fillId="0" borderId="14" xfId="2" applyNumberFormat="1" applyFont="1" applyBorder="1"/>
    <xf numFmtId="0" fontId="7" fillId="0" borderId="14" xfId="2" applyFont="1" applyBorder="1"/>
    <xf numFmtId="49" fontId="7" fillId="0" borderId="16" xfId="2" applyNumberFormat="1" applyFont="1" applyBorder="1" applyProtection="1">
      <protection locked="0"/>
    </xf>
    <xf numFmtId="0" fontId="7" fillId="0" borderId="16" xfId="2" applyFont="1" applyBorder="1"/>
    <xf numFmtId="49" fontId="7" fillId="0" borderId="0" xfId="2" applyNumberFormat="1" applyFont="1" applyProtection="1">
      <protection locked="0"/>
    </xf>
    <xf numFmtId="0" fontId="7" fillId="0" borderId="18" xfId="2" applyFont="1" applyBorder="1"/>
    <xf numFmtId="49" fontId="1" fillId="0" borderId="14" xfId="2" applyNumberFormat="1" applyBorder="1" applyAlignment="1" applyProtection="1">
      <alignment horizontal="center"/>
      <protection locked="0"/>
    </xf>
    <xf numFmtId="49" fontId="7" fillId="0" borderId="21" xfId="2" applyNumberFormat="1" applyFont="1" applyBorder="1" applyProtection="1">
      <protection locked="0"/>
    </xf>
    <xf numFmtId="0" fontId="63" fillId="0" borderId="0" xfId="0" applyFont="1"/>
    <xf numFmtId="0" fontId="64" fillId="0" borderId="11" xfId="2" applyFont="1" applyBorder="1"/>
    <xf numFmtId="0" fontId="1" fillId="0" borderId="10" xfId="2" applyBorder="1"/>
    <xf numFmtId="0" fontId="23" fillId="0" borderId="14" xfId="0" applyFont="1" applyBorder="1" applyAlignment="1">
      <alignment horizontal="left"/>
    </xf>
    <xf numFmtId="0" fontId="2" fillId="0" borderId="36" xfId="2" applyFont="1" applyBorder="1"/>
    <xf numFmtId="0" fontId="2" fillId="0" borderId="0" xfId="2" applyFont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/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33" xfId="0" applyFont="1" applyBorder="1"/>
    <xf numFmtId="49" fontId="2" fillId="0" borderId="33" xfId="0" applyNumberFormat="1" applyFont="1" applyBorder="1"/>
    <xf numFmtId="49" fontId="1" fillId="0" borderId="21" xfId="3" applyNumberFormat="1" applyBorder="1" applyAlignment="1">
      <alignment horizontal="center"/>
    </xf>
    <xf numFmtId="49" fontId="1" fillId="0" borderId="20" xfId="2" applyNumberFormat="1" applyBorder="1" applyAlignment="1">
      <alignment horizontal="left"/>
    </xf>
    <xf numFmtId="49" fontId="1" fillId="0" borderId="40" xfId="3" applyNumberFormat="1" applyBorder="1" applyAlignment="1">
      <alignment horizontal="center"/>
    </xf>
    <xf numFmtId="0" fontId="1" fillId="0" borderId="40" xfId="2" applyBorder="1" applyAlignment="1">
      <alignment horizontal="left"/>
    </xf>
    <xf numFmtId="49" fontId="1" fillId="0" borderId="0" xfId="3" applyNumberFormat="1" applyAlignment="1">
      <alignment horizontal="center"/>
    </xf>
    <xf numFmtId="49" fontId="1" fillId="0" borderId="0" xfId="2" applyNumberFormat="1" applyAlignment="1">
      <alignment horizontal="left"/>
    </xf>
    <xf numFmtId="0" fontId="1" fillId="0" borderId="0" xfId="2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3" fontId="29" fillId="0" borderId="14" xfId="0" applyNumberFormat="1" applyFont="1" applyBorder="1"/>
    <xf numFmtId="3" fontId="29" fillId="0" borderId="40" xfId="0" applyNumberFormat="1" applyFont="1" applyBorder="1"/>
    <xf numFmtId="164" fontId="29" fillId="0" borderId="40" xfId="0" applyNumberFormat="1" applyFont="1" applyBorder="1"/>
    <xf numFmtId="49" fontId="9" fillId="0" borderId="47" xfId="2" applyNumberFormat="1" applyFont="1" applyBorder="1" applyAlignment="1">
      <alignment horizontal="center"/>
    </xf>
    <xf numFmtId="49" fontId="9" fillId="0" borderId="40" xfId="3" applyNumberFormat="1" applyFont="1" applyBorder="1" applyAlignment="1">
      <alignment horizontal="center" wrapText="1"/>
    </xf>
    <xf numFmtId="49" fontId="9" fillId="0" borderId="40" xfId="3" applyNumberFormat="1" applyFont="1" applyBorder="1" applyAlignment="1">
      <alignment horizontal="left" wrapText="1"/>
    </xf>
    <xf numFmtId="0" fontId="9" fillId="0" borderId="40" xfId="2" applyFont="1" applyBorder="1"/>
    <xf numFmtId="49" fontId="58" fillId="0" borderId="4" xfId="3" applyNumberFormat="1" applyFont="1" applyBorder="1" applyAlignment="1">
      <alignment horizontal="center"/>
    </xf>
    <xf numFmtId="164" fontId="16" fillId="0" borderId="21" xfId="2" applyNumberFormat="1" applyFont="1" applyBorder="1"/>
    <xf numFmtId="3" fontId="16" fillId="0" borderId="21" xfId="0" applyNumberFormat="1" applyFont="1" applyBorder="1" applyAlignment="1">
      <alignment horizontal="right"/>
    </xf>
    <xf numFmtId="164" fontId="66" fillId="0" borderId="21" xfId="2" applyNumberFormat="1" applyFont="1" applyBorder="1"/>
    <xf numFmtId="164" fontId="66" fillId="0" borderId="40" xfId="2" applyNumberFormat="1" applyFont="1" applyBorder="1"/>
    <xf numFmtId="3" fontId="16" fillId="0" borderId="40" xfId="0" applyNumberFormat="1" applyFont="1" applyBorder="1" applyAlignment="1">
      <alignment horizontal="right"/>
    </xf>
    <xf numFmtId="164" fontId="66" fillId="0" borderId="22" xfId="2" applyNumberFormat="1" applyFont="1" applyBorder="1"/>
    <xf numFmtId="164" fontId="3" fillId="0" borderId="22" xfId="2" applyNumberFormat="1" applyFont="1" applyBorder="1"/>
    <xf numFmtId="164" fontId="16" fillId="0" borderId="22" xfId="2" applyNumberFormat="1" applyFont="1" applyBorder="1"/>
    <xf numFmtId="164" fontId="16" fillId="0" borderId="22" xfId="0" applyNumberFormat="1" applyFont="1" applyBorder="1" applyAlignment="1">
      <alignment horizontal="right"/>
    </xf>
    <xf numFmtId="164" fontId="16" fillId="0" borderId="13" xfId="0" applyNumberFormat="1" applyFont="1" applyBorder="1" applyAlignment="1">
      <alignment horizontal="right"/>
    </xf>
    <xf numFmtId="164" fontId="16" fillId="0" borderId="41" xfId="0" applyNumberFormat="1" applyFont="1" applyBorder="1" applyAlignment="1">
      <alignment horizontal="right"/>
    </xf>
    <xf numFmtId="3" fontId="16" fillId="0" borderId="41" xfId="0" applyNumberFormat="1" applyFont="1" applyBorder="1" applyAlignment="1">
      <alignment horizontal="right"/>
    </xf>
    <xf numFmtId="3" fontId="59" fillId="0" borderId="21" xfId="2" applyNumberFormat="1" applyFont="1" applyBorder="1" applyAlignment="1">
      <alignment horizontal="right"/>
    </xf>
    <xf numFmtId="164" fontId="59" fillId="0" borderId="21" xfId="2" applyNumberFormat="1" applyFont="1" applyBorder="1" applyAlignment="1">
      <alignment horizontal="right"/>
    </xf>
    <xf numFmtId="2" fontId="59" fillId="0" borderId="21" xfId="0" applyNumberFormat="1" applyFont="1" applyBorder="1" applyAlignment="1">
      <alignment horizontal="right"/>
    </xf>
    <xf numFmtId="0" fontId="3" fillId="0" borderId="21" xfId="2" applyFont="1" applyBorder="1"/>
    <xf numFmtId="0" fontId="3" fillId="0" borderId="21" xfId="2" applyFont="1" applyBorder="1" applyAlignment="1">
      <alignment horizontal="left" vertical="center"/>
    </xf>
    <xf numFmtId="49" fontId="2" fillId="0" borderId="25" xfId="2" applyNumberFormat="1" applyFont="1" applyBorder="1" applyAlignment="1">
      <alignment horizontal="left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23" fillId="0" borderId="0" xfId="0" applyFont="1"/>
    <xf numFmtId="0" fontId="14" fillId="0" borderId="0" xfId="0" applyFont="1"/>
    <xf numFmtId="0" fontId="9" fillId="0" borderId="0" xfId="0" applyFont="1"/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/>
    </xf>
    <xf numFmtId="0" fontId="0" fillId="0" borderId="54" xfId="0" applyBorder="1"/>
    <xf numFmtId="0" fontId="0" fillId="0" borderId="34" xfId="0" applyBorder="1"/>
    <xf numFmtId="0" fontId="0" fillId="0" borderId="66" xfId="0" applyBorder="1"/>
    <xf numFmtId="0" fontId="26" fillId="0" borderId="0" xfId="0" applyFont="1"/>
    <xf numFmtId="49" fontId="7" fillId="0" borderId="12" xfId="2" applyNumberFormat="1" applyFont="1" applyBorder="1" applyAlignment="1">
      <alignment horizontal="center"/>
    </xf>
    <xf numFmtId="2" fontId="7" fillId="0" borderId="21" xfId="0" applyNumberFormat="1" applyFont="1" applyBorder="1"/>
    <xf numFmtId="2" fontId="7" fillId="0" borderId="59" xfId="0" applyNumberFormat="1" applyFont="1" applyBorder="1"/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center"/>
    </xf>
    <xf numFmtId="3" fontId="1" fillId="0" borderId="22" xfId="0" applyNumberFormat="1" applyFont="1" applyBorder="1"/>
    <xf numFmtId="164" fontId="1" fillId="0" borderId="22" xfId="0" applyNumberFormat="1" applyFont="1" applyBorder="1"/>
    <xf numFmtId="2" fontId="1" fillId="0" borderId="21" xfId="0" applyNumberFormat="1" applyFont="1" applyBorder="1"/>
    <xf numFmtId="2" fontId="1" fillId="0" borderId="59" xfId="0" applyNumberFormat="1" applyFont="1" applyBorder="1"/>
    <xf numFmtId="0" fontId="1" fillId="0" borderId="18" xfId="2" applyBorder="1"/>
    <xf numFmtId="3" fontId="7" fillId="0" borderId="22" xfId="0" applyNumberFormat="1" applyFont="1" applyBorder="1"/>
    <xf numFmtId="164" fontId="7" fillId="0" borderId="22" xfId="0" applyNumberFormat="1" applyFont="1" applyBorder="1"/>
    <xf numFmtId="3" fontId="7" fillId="0" borderId="21" xfId="2" applyNumberFormat="1" applyFont="1" applyBorder="1" applyAlignment="1">
      <alignment horizontal="right"/>
    </xf>
    <xf numFmtId="164" fontId="7" fillId="0" borderId="21" xfId="2" applyNumberFormat="1" applyFont="1" applyBorder="1" applyAlignment="1">
      <alignment horizontal="right"/>
    </xf>
    <xf numFmtId="0" fontId="1" fillId="0" borderId="12" xfId="2" applyBorder="1"/>
    <xf numFmtId="49" fontId="1" fillId="0" borderId="9" xfId="2" applyNumberFormat="1" applyBorder="1" applyAlignment="1">
      <alignment horizontal="center"/>
    </xf>
    <xf numFmtId="0" fontId="1" fillId="0" borderId="21" xfId="2" applyBorder="1" applyAlignment="1">
      <alignment horizontal="center" vertical="center"/>
    </xf>
    <xf numFmtId="4" fontId="9" fillId="0" borderId="22" xfId="2" applyNumberFormat="1" applyFont="1" applyBorder="1" applyAlignment="1">
      <alignment horizontal="right"/>
    </xf>
    <xf numFmtId="4" fontId="9" fillId="0" borderId="51" xfId="2" applyNumberFormat="1" applyFont="1" applyBorder="1" applyAlignment="1">
      <alignment horizontal="right"/>
    </xf>
    <xf numFmtId="3" fontId="1" fillId="0" borderId="13" xfId="0" applyNumberFormat="1" applyFont="1" applyBorder="1"/>
    <xf numFmtId="164" fontId="1" fillId="0" borderId="13" xfId="0" applyNumberFormat="1" applyFont="1" applyBorder="1"/>
    <xf numFmtId="0" fontId="27" fillId="0" borderId="0" xfId="0" applyFont="1"/>
    <xf numFmtId="49" fontId="1" fillId="0" borderId="12" xfId="2" applyNumberFormat="1" applyBorder="1" applyAlignment="1">
      <alignment horizontal="center"/>
    </xf>
    <xf numFmtId="49" fontId="1" fillId="0" borderId="4" xfId="2" applyNumberFormat="1" applyBorder="1" applyAlignment="1">
      <alignment horizontal="center"/>
    </xf>
    <xf numFmtId="0" fontId="1" fillId="0" borderId="5" xfId="2" applyBorder="1" applyAlignment="1">
      <alignment horizontal="center" vertical="center"/>
    </xf>
    <xf numFmtId="2" fontId="1" fillId="0" borderId="14" xfId="0" applyNumberFormat="1" applyFont="1" applyBorder="1"/>
    <xf numFmtId="2" fontId="1" fillId="0" borderId="58" xfId="0" applyNumberFormat="1" applyFont="1" applyBorder="1"/>
    <xf numFmtId="0" fontId="2" fillId="0" borderId="26" xfId="2" applyFont="1" applyBorder="1"/>
    <xf numFmtId="3" fontId="2" fillId="0" borderId="27" xfId="2" applyNumberFormat="1" applyFont="1" applyBorder="1"/>
    <xf numFmtId="164" fontId="2" fillId="0" borderId="27" xfId="2" applyNumberFormat="1" applyFont="1" applyBorder="1"/>
    <xf numFmtId="2" fontId="2" fillId="0" borderId="27" xfId="0" applyNumberFormat="1" applyFont="1" applyBorder="1"/>
    <xf numFmtId="2" fontId="2" fillId="0" borderId="67" xfId="0" applyNumberFormat="1" applyFont="1" applyBorder="1"/>
    <xf numFmtId="49" fontId="13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24" fillId="0" borderId="0" xfId="0" applyFont="1" applyAlignment="1">
      <alignment horizontal="center" wrapText="1"/>
    </xf>
    <xf numFmtId="10" fontId="24" fillId="0" borderId="0" xfId="2" applyNumberFormat="1" applyFont="1" applyAlignment="1">
      <alignment horizontal="center" wrapText="1"/>
    </xf>
    <xf numFmtId="3" fontId="0" fillId="0" borderId="0" xfId="0" applyNumberFormat="1"/>
    <xf numFmtId="3" fontId="15" fillId="0" borderId="21" xfId="3" applyNumberFormat="1" applyFont="1" applyBorder="1"/>
    <xf numFmtId="164" fontId="15" fillId="0" borderId="21" xfId="3" applyNumberFormat="1" applyFont="1" applyBorder="1"/>
    <xf numFmtId="4" fontId="15" fillId="0" borderId="22" xfId="2" applyNumberFormat="1" applyFont="1" applyBorder="1"/>
    <xf numFmtId="49" fontId="9" fillId="0" borderId="21" xfId="2" applyNumberFormat="1" applyFont="1" applyBorder="1" applyAlignment="1">
      <alignment horizontal="center"/>
    </xf>
    <xf numFmtId="0" fontId="9" fillId="0" borderId="21" xfId="2" applyFont="1" applyBorder="1" applyAlignment="1">
      <alignment horizontal="left"/>
    </xf>
    <xf numFmtId="164" fontId="9" fillId="0" borderId="21" xfId="3" applyNumberFormat="1" applyFont="1" applyBorder="1"/>
    <xf numFmtId="4" fontId="9" fillId="0" borderId="22" xfId="2" applyNumberFormat="1" applyFont="1" applyBorder="1"/>
    <xf numFmtId="49" fontId="2" fillId="0" borderId="7" xfId="3" applyNumberFormat="1" applyFont="1" applyBorder="1" applyAlignment="1">
      <alignment horizontal="left"/>
    </xf>
    <xf numFmtId="0" fontId="2" fillId="0" borderId="8" xfId="3" applyFont="1" applyBorder="1" applyAlignment="1">
      <alignment horizontal="center" wrapText="1"/>
    </xf>
    <xf numFmtId="3" fontId="2" fillId="0" borderId="8" xfId="3" applyNumberFormat="1" applyFont="1" applyBorder="1" applyAlignment="1">
      <alignment vertical="top" wrapText="1"/>
    </xf>
    <xf numFmtId="164" fontId="2" fillId="0" borderId="8" xfId="3" applyNumberFormat="1" applyFont="1" applyBorder="1" applyAlignment="1">
      <alignment vertical="top" wrapText="1"/>
    </xf>
    <xf numFmtId="4" fontId="2" fillId="0" borderId="73" xfId="2" applyNumberFormat="1" applyFont="1" applyBorder="1" applyAlignment="1">
      <alignment vertical="top"/>
    </xf>
    <xf numFmtId="4" fontId="2" fillId="0" borderId="56" xfId="2" applyNumberFormat="1" applyFont="1" applyBorder="1"/>
    <xf numFmtId="4" fontId="30" fillId="0" borderId="0" xfId="0" applyNumberFormat="1" applyFont="1"/>
    <xf numFmtId="3" fontId="2" fillId="0" borderId="27" xfId="3" applyNumberFormat="1" applyFont="1" applyBorder="1" applyAlignment="1">
      <alignment vertical="top" wrapText="1"/>
    </xf>
    <xf numFmtId="164" fontId="2" fillId="0" borderId="27" xfId="3" applyNumberFormat="1" applyFont="1" applyBorder="1" applyAlignment="1">
      <alignment vertical="top" wrapText="1"/>
    </xf>
    <xf numFmtId="4" fontId="2" fillId="0" borderId="38" xfId="2" applyNumberFormat="1" applyFont="1" applyBorder="1" applyAlignment="1">
      <alignment vertical="top"/>
    </xf>
    <xf numFmtId="4" fontId="2" fillId="0" borderId="50" xfId="0" applyNumberFormat="1" applyFont="1" applyBorder="1" applyAlignment="1">
      <alignment vertical="top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1" fillId="0" borderId="45" xfId="0" applyFont="1" applyBorder="1"/>
    <xf numFmtId="0" fontId="11" fillId="0" borderId="10" xfId="0" applyFont="1" applyBorder="1"/>
    <xf numFmtId="49" fontId="15" fillId="0" borderId="16" xfId="0" applyNumberFormat="1" applyFont="1" applyBorder="1"/>
    <xf numFmtId="0" fontId="12" fillId="0" borderId="33" xfId="0" applyFont="1" applyBorder="1"/>
    <xf numFmtId="0" fontId="12" fillId="0" borderId="10" xfId="0" applyFont="1" applyBorder="1"/>
    <xf numFmtId="0" fontId="0" fillId="0" borderId="60" xfId="0" applyBorder="1"/>
    <xf numFmtId="49" fontId="6" fillId="0" borderId="9" xfId="2" applyNumberFormat="1" applyFont="1" applyBorder="1" applyAlignment="1">
      <alignment horizontal="center"/>
    </xf>
    <xf numFmtId="0" fontId="6" fillId="0" borderId="18" xfId="2" applyFont="1" applyBorder="1" applyAlignment="1">
      <alignment horizontal="left"/>
    </xf>
    <xf numFmtId="0" fontId="6" fillId="0" borderId="16" xfId="2" applyFont="1" applyBorder="1" applyAlignment="1">
      <alignment horizontal="right"/>
    </xf>
    <xf numFmtId="0" fontId="6" fillId="0" borderId="17" xfId="2" applyFont="1" applyBorder="1" applyAlignment="1">
      <alignment horizontal="right"/>
    </xf>
    <xf numFmtId="164" fontId="7" fillId="0" borderId="20" xfId="0" applyNumberFormat="1" applyFont="1" applyBorder="1"/>
    <xf numFmtId="2" fontId="7" fillId="0" borderId="51" xfId="0" applyNumberFormat="1" applyFont="1" applyBorder="1"/>
    <xf numFmtId="0" fontId="3" fillId="0" borderId="12" xfId="2" applyFont="1" applyBorder="1"/>
    <xf numFmtId="3" fontId="9" fillId="0" borderId="21" xfId="0" applyNumberFormat="1" applyFont="1" applyBorder="1"/>
    <xf numFmtId="164" fontId="9" fillId="0" borderId="19" xfId="0" applyNumberFormat="1" applyFont="1" applyBorder="1"/>
    <xf numFmtId="2" fontId="1" fillId="0" borderId="51" xfId="0" applyNumberFormat="1" applyFont="1" applyBorder="1"/>
    <xf numFmtId="49" fontId="3" fillId="0" borderId="14" xfId="2" applyNumberFormat="1" applyFont="1" applyBorder="1" applyAlignment="1">
      <alignment horizontal="center"/>
    </xf>
    <xf numFmtId="0" fontId="3" fillId="0" borderId="14" xfId="2" applyFont="1" applyBorder="1"/>
    <xf numFmtId="0" fontId="3" fillId="0" borderId="46" xfId="2" applyFont="1" applyBorder="1"/>
    <xf numFmtId="0" fontId="3" fillId="0" borderId="23" xfId="2" applyFont="1" applyBorder="1"/>
    <xf numFmtId="3" fontId="9" fillId="0" borderId="14" xfId="0" applyNumberFormat="1" applyFont="1" applyBorder="1"/>
    <xf numFmtId="164" fontId="9" fillId="0" borderId="57" xfId="0" applyNumberFormat="1" applyFont="1" applyBorder="1"/>
    <xf numFmtId="2" fontId="7" fillId="0" borderId="14" xfId="0" applyNumberFormat="1" applyFont="1" applyBorder="1"/>
    <xf numFmtId="2" fontId="7" fillId="0" borderId="35" xfId="0" applyNumberFormat="1" applyFont="1" applyBorder="1"/>
    <xf numFmtId="0" fontId="4" fillId="0" borderId="27" xfId="2" applyFont="1" applyBorder="1"/>
    <xf numFmtId="2" fontId="2" fillId="0" borderId="50" xfId="0" applyNumberFormat="1" applyFont="1" applyBorder="1"/>
    <xf numFmtId="0" fontId="11" fillId="0" borderId="85" xfId="0" applyFont="1" applyBorder="1" applyAlignment="1">
      <alignment horizontal="left"/>
    </xf>
    <xf numFmtId="0" fontId="11" fillId="0" borderId="68" xfId="0" applyFont="1" applyBorder="1" applyAlignment="1">
      <alignment horizontal="center"/>
    </xf>
    <xf numFmtId="0" fontId="11" fillId="0" borderId="69" xfId="0" applyFont="1" applyBorder="1"/>
    <xf numFmtId="49" fontId="11" fillId="0" borderId="69" xfId="0" applyNumberFormat="1" applyFont="1" applyBorder="1"/>
    <xf numFmtId="0" fontId="11" fillId="0" borderId="70" xfId="0" applyFont="1" applyBorder="1" applyAlignment="1">
      <alignment horizontal="center"/>
    </xf>
    <xf numFmtId="14" fontId="11" fillId="0" borderId="70" xfId="0" applyNumberFormat="1" applyFont="1" applyBorder="1" applyAlignment="1">
      <alignment horizontal="center"/>
    </xf>
    <xf numFmtId="0" fontId="11" fillId="0" borderId="86" xfId="0" applyFont="1" applyBorder="1" applyAlignment="1">
      <alignment horizontal="center"/>
    </xf>
    <xf numFmtId="3" fontId="15" fillId="0" borderId="14" xfId="3" applyNumberFormat="1" applyFont="1" applyBorder="1"/>
    <xf numFmtId="164" fontId="15" fillId="0" borderId="14" xfId="3" applyNumberFormat="1" applyFont="1" applyBorder="1"/>
    <xf numFmtId="164" fontId="9" fillId="0" borderId="14" xfId="3" applyNumberFormat="1" applyFont="1" applyBorder="1"/>
    <xf numFmtId="49" fontId="9" fillId="0" borderId="97" xfId="3" applyNumberFormat="1" applyFont="1" applyBorder="1" applyAlignment="1">
      <alignment horizontal="center"/>
    </xf>
    <xf numFmtId="49" fontId="9" fillId="0" borderId="14" xfId="3" applyNumberFormat="1" applyFont="1" applyBorder="1" applyAlignment="1">
      <alignment horizontal="center"/>
    </xf>
    <xf numFmtId="49" fontId="9" fillId="0" borderId="72" xfId="3" applyNumberFormat="1" applyFont="1" applyBorder="1" applyAlignment="1">
      <alignment horizontal="center"/>
    </xf>
    <xf numFmtId="49" fontId="9" fillId="0" borderId="98" xfId="3" applyNumberFormat="1" applyFont="1" applyBorder="1" applyAlignment="1">
      <alignment horizontal="center"/>
    </xf>
    <xf numFmtId="49" fontId="9" fillId="0" borderId="99" xfId="3" applyNumberFormat="1" applyFont="1" applyBorder="1" applyAlignment="1">
      <alignment horizontal="center"/>
    </xf>
    <xf numFmtId="49" fontId="9" fillId="0" borderId="8" xfId="3" applyNumberFormat="1" applyFont="1" applyBorder="1" applyAlignment="1">
      <alignment horizontal="center"/>
    </xf>
    <xf numFmtId="3" fontId="9" fillId="0" borderId="5" xfId="3" applyNumberFormat="1" applyFont="1" applyBorder="1"/>
    <xf numFmtId="3" fontId="1" fillId="0" borderId="5" xfId="0" applyNumberFormat="1" applyFont="1" applyBorder="1"/>
    <xf numFmtId="4" fontId="9" fillId="0" borderId="6" xfId="0" applyNumberFormat="1" applyFont="1" applyBorder="1"/>
    <xf numFmtId="3" fontId="11" fillId="0" borderId="27" xfId="3" applyNumberFormat="1" applyFont="1" applyBorder="1" applyAlignment="1">
      <alignment vertical="top" wrapText="1"/>
    </xf>
    <xf numFmtId="164" fontId="11" fillId="0" borderId="27" xfId="3" applyNumberFormat="1" applyFont="1" applyBorder="1" applyAlignment="1">
      <alignment vertical="top" wrapText="1"/>
    </xf>
    <xf numFmtId="4" fontId="11" fillId="0" borderId="38" xfId="2" applyNumberFormat="1" applyFont="1" applyBorder="1" applyAlignment="1">
      <alignment vertical="top"/>
    </xf>
    <xf numFmtId="4" fontId="11" fillId="0" borderId="50" xfId="2" applyNumberFormat="1" applyFont="1" applyBorder="1"/>
    <xf numFmtId="4" fontId="11" fillId="0" borderId="50" xfId="0" applyNumberFormat="1" applyFont="1" applyBorder="1" applyAlignment="1">
      <alignment vertical="top"/>
    </xf>
    <xf numFmtId="0" fontId="11" fillId="0" borderId="4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49" fontId="11" fillId="0" borderId="24" xfId="0" applyNumberFormat="1" applyFont="1" applyBorder="1"/>
    <xf numFmtId="0" fontId="12" fillId="0" borderId="16" xfId="0" applyFont="1" applyBorder="1"/>
    <xf numFmtId="0" fontId="12" fillId="0" borderId="17" xfId="0" applyFont="1" applyBorder="1"/>
    <xf numFmtId="0" fontId="0" fillId="0" borderId="48" xfId="0" applyBorder="1"/>
    <xf numFmtId="49" fontId="7" fillId="0" borderId="22" xfId="2" applyNumberFormat="1" applyFont="1" applyBorder="1" applyAlignment="1">
      <alignment horizontal="left"/>
    </xf>
    <xf numFmtId="49" fontId="7" fillId="0" borderId="20" xfId="2" applyNumberFormat="1" applyFont="1" applyBorder="1" applyAlignment="1">
      <alignment horizontal="left"/>
    </xf>
    <xf numFmtId="49" fontId="7" fillId="0" borderId="19" xfId="2" applyNumberFormat="1" applyFont="1" applyBorder="1" applyAlignment="1">
      <alignment horizontal="left"/>
    </xf>
    <xf numFmtId="0" fontId="3" fillId="0" borderId="22" xfId="2" applyFont="1" applyBorder="1"/>
    <xf numFmtId="3" fontId="1" fillId="0" borderId="22" xfId="2" applyNumberFormat="1" applyBorder="1"/>
    <xf numFmtId="164" fontId="1" fillId="0" borderId="22" xfId="2" applyNumberFormat="1" applyBorder="1"/>
    <xf numFmtId="1" fontId="1" fillId="0" borderId="21" xfId="0" applyNumberFormat="1" applyFont="1" applyBorder="1"/>
    <xf numFmtId="49" fontId="3" fillId="0" borderId="20" xfId="2" applyNumberFormat="1" applyFont="1" applyBorder="1" applyAlignment="1">
      <alignment horizontal="left"/>
    </xf>
    <xf numFmtId="3" fontId="1" fillId="0" borderId="13" xfId="2" applyNumberFormat="1" applyBorder="1"/>
    <xf numFmtId="164" fontId="1" fillId="0" borderId="13" xfId="2" applyNumberFormat="1" applyBorder="1"/>
    <xf numFmtId="0" fontId="1" fillId="0" borderId="21" xfId="2" applyBorder="1" applyAlignment="1">
      <alignment vertical="center"/>
    </xf>
    <xf numFmtId="49" fontId="3" fillId="0" borderId="13" xfId="2" applyNumberFormat="1" applyFont="1" applyBorder="1" applyAlignment="1">
      <alignment horizontal="center"/>
    </xf>
    <xf numFmtId="0" fontId="9" fillId="0" borderId="14" xfId="0" applyFont="1" applyBorder="1" applyAlignment="1">
      <alignment vertical="center" wrapText="1"/>
    </xf>
    <xf numFmtId="0" fontId="1" fillId="0" borderId="14" xfId="2" applyBorder="1" applyAlignment="1">
      <alignment vertical="center"/>
    </xf>
    <xf numFmtId="3" fontId="1" fillId="0" borderId="13" xfId="2" applyNumberFormat="1" applyBorder="1" applyAlignment="1">
      <alignment vertical="center"/>
    </xf>
    <xf numFmtId="164" fontId="1" fillId="0" borderId="13" xfId="2" applyNumberFormat="1" applyBorder="1" applyAlignment="1">
      <alignment vertical="center"/>
    </xf>
    <xf numFmtId="1" fontId="1" fillId="0" borderId="14" xfId="0" applyNumberFormat="1" applyFont="1" applyBorder="1"/>
    <xf numFmtId="0" fontId="2" fillId="0" borderId="38" xfId="2" applyFont="1" applyBorder="1" applyAlignment="1">
      <alignment vertical="center"/>
    </xf>
    <xf numFmtId="14" fontId="11" fillId="0" borderId="5" xfId="0" applyNumberFormat="1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164" fontId="15" fillId="0" borderId="72" xfId="3" applyNumberFormat="1" applyFont="1" applyBorder="1" applyAlignment="1">
      <alignment vertical="top" wrapText="1"/>
    </xf>
    <xf numFmtId="49" fontId="9" fillId="0" borderId="12" xfId="3" applyNumberFormat="1" applyFont="1" applyBorder="1" applyAlignment="1">
      <alignment horizontal="center"/>
    </xf>
    <xf numFmtId="4" fontId="9" fillId="0" borderId="21" xfId="2" applyNumberFormat="1" applyFont="1" applyBorder="1"/>
    <xf numFmtId="4" fontId="9" fillId="0" borderId="21" xfId="2" applyNumberFormat="1" applyFont="1" applyBorder="1" applyAlignment="1">
      <alignment horizontal="right"/>
    </xf>
    <xf numFmtId="3" fontId="59" fillId="0" borderId="21" xfId="2" applyNumberFormat="1" applyFont="1" applyBorder="1"/>
    <xf numFmtId="164" fontId="59" fillId="0" borderId="21" xfId="2" applyNumberFormat="1" applyFont="1" applyBorder="1"/>
    <xf numFmtId="3" fontId="15" fillId="0" borderId="17" xfId="2" applyNumberFormat="1" applyFont="1" applyBorder="1"/>
    <xf numFmtId="164" fontId="15" fillId="0" borderId="17" xfId="2" applyNumberFormat="1" applyFont="1" applyBorder="1"/>
    <xf numFmtId="3" fontId="15" fillId="0" borderId="21" xfId="2" applyNumberFormat="1" applyFont="1" applyBorder="1"/>
    <xf numFmtId="3" fontId="10" fillId="0" borderId="17" xfId="0" applyNumberFormat="1" applyFont="1" applyBorder="1" applyAlignment="1">
      <alignment horizontal="right" vertical="center"/>
    </xf>
    <xf numFmtId="164" fontId="10" fillId="0" borderId="17" xfId="0" applyNumberFormat="1" applyFont="1" applyBorder="1" applyAlignment="1">
      <alignment horizontal="right" vertical="center"/>
    </xf>
    <xf numFmtId="1" fontId="9" fillId="0" borderId="16" xfId="0" applyNumberFormat="1" applyFont="1" applyBorder="1" applyAlignment="1">
      <alignment horizontal="right"/>
    </xf>
    <xf numFmtId="2" fontId="9" fillId="0" borderId="48" xfId="0" applyNumberFormat="1" applyFont="1" applyBorder="1" applyAlignment="1">
      <alignment horizontal="right"/>
    </xf>
    <xf numFmtId="2" fontId="9" fillId="0" borderId="42" xfId="0" applyNumberFormat="1" applyFont="1" applyBorder="1" applyAlignment="1">
      <alignment horizontal="right"/>
    </xf>
    <xf numFmtId="3" fontId="10" fillId="0" borderId="22" xfId="0" applyNumberFormat="1" applyFont="1" applyBorder="1" applyAlignment="1">
      <alignment horizontal="right" vertical="center"/>
    </xf>
    <xf numFmtId="164" fontId="10" fillId="0" borderId="22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" fontId="9" fillId="0" borderId="5" xfId="0" applyNumberFormat="1" applyFont="1" applyBorder="1" applyAlignment="1">
      <alignment horizontal="right"/>
    </xf>
    <xf numFmtId="2" fontId="9" fillId="0" borderId="14" xfId="0" applyNumberFormat="1" applyFont="1" applyBorder="1" applyAlignment="1">
      <alignment horizontal="right"/>
    </xf>
    <xf numFmtId="2" fontId="9" fillId="0" borderId="17" xfId="0" applyNumberFormat="1" applyFont="1" applyBorder="1" applyAlignment="1">
      <alignment horizontal="right"/>
    </xf>
    <xf numFmtId="2" fontId="9" fillId="0" borderId="6" xfId="0" applyNumberFormat="1" applyFont="1" applyBorder="1" applyAlignment="1">
      <alignment horizontal="right"/>
    </xf>
    <xf numFmtId="0" fontId="9" fillId="0" borderId="13" xfId="0" applyFont="1" applyBorder="1"/>
    <xf numFmtId="164" fontId="9" fillId="0" borderId="13" xfId="0" applyNumberFormat="1" applyFont="1" applyBorder="1"/>
    <xf numFmtId="2" fontId="15" fillId="0" borderId="14" xfId="0" applyNumberFormat="1" applyFont="1" applyBorder="1" applyAlignment="1">
      <alignment horizontal="right"/>
    </xf>
    <xf numFmtId="2" fontId="15" fillId="0" borderId="17" xfId="0" applyNumberFormat="1" applyFont="1" applyBorder="1" applyAlignment="1">
      <alignment horizontal="right"/>
    </xf>
    <xf numFmtId="2" fontId="15" fillId="0" borderId="16" xfId="0" applyNumberFormat="1" applyFont="1" applyBorder="1" applyAlignment="1">
      <alignment horizontal="right"/>
    </xf>
    <xf numFmtId="3" fontId="15" fillId="0" borderId="24" xfId="0" applyNumberFormat="1" applyFont="1" applyBorder="1"/>
    <xf numFmtId="164" fontId="15" fillId="0" borderId="24" xfId="0" applyNumberFormat="1" applyFont="1" applyBorder="1"/>
    <xf numFmtId="3" fontId="15" fillId="0" borderId="5" xfId="0" applyNumberFormat="1" applyFont="1" applyBorder="1"/>
    <xf numFmtId="164" fontId="15" fillId="0" borderId="21" xfId="2" applyNumberFormat="1" applyFont="1" applyBorder="1"/>
    <xf numFmtId="2" fontId="52" fillId="0" borderId="21" xfId="0" applyNumberFormat="1" applyFont="1" applyBorder="1" applyAlignment="1">
      <alignment horizontal="right"/>
    </xf>
    <xf numFmtId="2" fontId="52" fillId="0" borderId="14" xfId="0" applyNumberFormat="1" applyFont="1" applyBorder="1"/>
    <xf numFmtId="0" fontId="9" fillId="0" borderId="14" xfId="0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15" fillId="0" borderId="21" xfId="0" applyNumberFormat="1" applyFont="1" applyBorder="1"/>
    <xf numFmtId="2" fontId="15" fillId="0" borderId="21" xfId="0" applyNumberFormat="1" applyFont="1" applyBorder="1" applyAlignment="1">
      <alignment horizontal="right"/>
    </xf>
    <xf numFmtId="3" fontId="15" fillId="0" borderId="16" xfId="2" applyNumberFormat="1" applyFont="1" applyBorder="1"/>
    <xf numFmtId="164" fontId="15" fillId="0" borderId="16" xfId="2" applyNumberFormat="1" applyFont="1" applyBorder="1"/>
    <xf numFmtId="0" fontId="9" fillId="0" borderId="22" xfId="0" applyFont="1" applyBorder="1" applyAlignment="1">
      <alignment horizontal="right"/>
    </xf>
    <xf numFmtId="164" fontId="9" fillId="0" borderId="22" xfId="0" applyNumberFormat="1" applyFont="1" applyBorder="1" applyAlignment="1">
      <alignment horizontal="right"/>
    </xf>
    <xf numFmtId="3" fontId="9" fillId="0" borderId="16" xfId="0" applyNumberFormat="1" applyFont="1" applyBorder="1" applyAlignment="1">
      <alignment horizontal="right"/>
    </xf>
    <xf numFmtId="3" fontId="9" fillId="0" borderId="22" xfId="0" applyNumberFormat="1" applyFont="1" applyBorder="1" applyAlignment="1">
      <alignment horizontal="right"/>
    </xf>
    <xf numFmtId="3" fontId="9" fillId="0" borderId="24" xfId="0" applyNumberFormat="1" applyFont="1" applyBorder="1" applyAlignment="1">
      <alignment horizontal="right"/>
    </xf>
    <xf numFmtId="164" fontId="9" fillId="0" borderId="24" xfId="0" applyNumberFormat="1" applyFont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2" fontId="9" fillId="0" borderId="18" xfId="0" applyNumberFormat="1" applyFont="1" applyBorder="1" applyAlignment="1">
      <alignment horizontal="right"/>
    </xf>
    <xf numFmtId="2" fontId="9" fillId="0" borderId="65" xfId="0" applyNumberFormat="1" applyFont="1" applyBorder="1" applyAlignment="1">
      <alignment horizontal="right"/>
    </xf>
    <xf numFmtId="3" fontId="11" fillId="0" borderId="27" xfId="2" applyNumberFormat="1" applyFont="1" applyBorder="1"/>
    <xf numFmtId="164" fontId="11" fillId="0" borderId="27" xfId="2" applyNumberFormat="1" applyFont="1" applyBorder="1"/>
    <xf numFmtId="2" fontId="11" fillId="0" borderId="37" xfId="0" applyNumberFormat="1" applyFont="1" applyBorder="1" applyAlignment="1">
      <alignment horizontal="right"/>
    </xf>
    <xf numFmtId="2" fontId="11" fillId="0" borderId="67" xfId="0" applyNumberFormat="1" applyFont="1" applyBorder="1" applyAlignment="1">
      <alignment horizontal="right"/>
    </xf>
    <xf numFmtId="2" fontId="11" fillId="0" borderId="50" xfId="0" applyNumberFormat="1" applyFont="1" applyBorder="1" applyAlignment="1">
      <alignment horizontal="right"/>
    </xf>
    <xf numFmtId="164" fontId="1" fillId="0" borderId="5" xfId="0" applyNumberFormat="1" applyFont="1" applyBorder="1"/>
    <xf numFmtId="3" fontId="1" fillId="0" borderId="16" xfId="0" applyNumberFormat="1" applyFont="1" applyBorder="1"/>
    <xf numFmtId="2" fontId="1" fillId="0" borderId="18" xfId="0" applyNumberFormat="1" applyFont="1" applyBorder="1" applyAlignment="1">
      <alignment horizontal="right"/>
    </xf>
    <xf numFmtId="2" fontId="1" fillId="0" borderId="65" xfId="0" applyNumberFormat="1" applyFont="1" applyBorder="1" applyAlignment="1">
      <alignment horizontal="right"/>
    </xf>
    <xf numFmtId="3" fontId="2" fillId="0" borderId="27" xfId="0" applyNumberFormat="1" applyFont="1" applyBorder="1"/>
    <xf numFmtId="164" fontId="2" fillId="0" borderId="27" xfId="0" applyNumberFormat="1" applyFont="1" applyBorder="1"/>
    <xf numFmtId="2" fontId="2" fillId="0" borderId="37" xfId="0" applyNumberFormat="1" applyFont="1" applyBorder="1" applyAlignment="1">
      <alignment horizontal="right"/>
    </xf>
    <xf numFmtId="2" fontId="2" fillId="0" borderId="67" xfId="0" applyNumberFormat="1" applyFont="1" applyBorder="1" applyAlignment="1">
      <alignment horizontal="right"/>
    </xf>
    <xf numFmtId="0" fontId="25" fillId="0" borderId="0" xfId="0" applyFont="1" applyAlignment="1">
      <alignment horizontal="right" wrapText="1"/>
    </xf>
    <xf numFmtId="10" fontId="25" fillId="0" borderId="0" xfId="2" applyNumberFormat="1" applyFont="1" applyAlignment="1">
      <alignment horizontal="right" wrapText="1"/>
    </xf>
    <xf numFmtId="0" fontId="15" fillId="0" borderId="16" xfId="0" applyFont="1" applyBorder="1" applyAlignment="1">
      <alignment horizontal="center"/>
    </xf>
    <xf numFmtId="14" fontId="15" fillId="0" borderId="16" xfId="0" applyNumberFormat="1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4" fontId="15" fillId="0" borderId="22" xfId="2" applyNumberFormat="1" applyFont="1" applyBorder="1" applyAlignment="1">
      <alignment horizontal="right"/>
    </xf>
    <xf numFmtId="3" fontId="1" fillId="0" borderId="21" xfId="3" applyNumberFormat="1" applyBorder="1"/>
    <xf numFmtId="4" fontId="11" fillId="0" borderId="38" xfId="2" applyNumberFormat="1" applyFont="1" applyBorder="1" applyAlignment="1">
      <alignment horizontal="right" vertical="top"/>
    </xf>
    <xf numFmtId="3" fontId="6" fillId="0" borderId="21" xfId="2" applyNumberFormat="1" applyFont="1" applyBorder="1"/>
    <xf numFmtId="164" fontId="6" fillId="0" borderId="21" xfId="2" applyNumberFormat="1" applyFont="1" applyBorder="1"/>
    <xf numFmtId="4" fontId="6" fillId="0" borderId="21" xfId="2" applyNumberFormat="1" applyFont="1" applyBorder="1"/>
    <xf numFmtId="4" fontId="6" fillId="0" borderId="51" xfId="2" applyNumberFormat="1" applyFont="1" applyBorder="1"/>
    <xf numFmtId="4" fontId="1" fillId="0" borderId="21" xfId="2" applyNumberFormat="1" applyBorder="1" applyAlignment="1">
      <alignment horizontal="right"/>
    </xf>
    <xf numFmtId="3" fontId="23" fillId="0" borderId="22" xfId="2" applyNumberFormat="1" applyFont="1" applyBorder="1"/>
    <xf numFmtId="164" fontId="23" fillId="0" borderId="22" xfId="2" applyNumberFormat="1" applyFont="1" applyBorder="1"/>
    <xf numFmtId="3" fontId="1" fillId="0" borderId="21" xfId="2" applyNumberFormat="1" applyBorder="1" applyAlignment="1">
      <alignment horizontal="right"/>
    </xf>
    <xf numFmtId="164" fontId="1" fillId="0" borderId="21" xfId="2" applyNumberFormat="1" applyBorder="1" applyAlignment="1">
      <alignment horizontal="right"/>
    </xf>
    <xf numFmtId="3" fontId="1" fillId="0" borderId="21" xfId="0" applyNumberFormat="1" applyFont="1" applyBorder="1" applyAlignment="1">
      <alignment horizontal="right"/>
    </xf>
    <xf numFmtId="164" fontId="1" fillId="0" borderId="16" xfId="2" applyNumberFormat="1" applyBorder="1" applyAlignment="1">
      <alignment horizontal="right"/>
    </xf>
    <xf numFmtId="4" fontId="2" fillId="0" borderId="27" xfId="2" applyNumberFormat="1" applyFont="1" applyBorder="1"/>
    <xf numFmtId="4" fontId="2" fillId="0" borderId="50" xfId="2" applyNumberFormat="1" applyFont="1" applyBorder="1"/>
    <xf numFmtId="0" fontId="25" fillId="0" borderId="0" xfId="0" applyFont="1" applyAlignment="1">
      <alignment horizontal="center" wrapText="1"/>
    </xf>
    <xf numFmtId="10" fontId="25" fillId="0" borderId="0" xfId="2" applyNumberFormat="1" applyFont="1" applyAlignment="1">
      <alignment horizontal="center" wrapText="1"/>
    </xf>
    <xf numFmtId="164" fontId="1" fillId="0" borderId="71" xfId="2" applyNumberFormat="1" applyBorder="1" applyAlignment="1">
      <alignment horizontal="right"/>
    </xf>
    <xf numFmtId="3" fontId="1" fillId="0" borderId="20" xfId="3" applyNumberFormat="1" applyBorder="1"/>
    <xf numFmtId="164" fontId="1" fillId="0" borderId="99" xfId="2" applyNumberFormat="1" applyBorder="1" applyAlignment="1">
      <alignment horizontal="right"/>
    </xf>
    <xf numFmtId="0" fontId="23" fillId="0" borderId="21" xfId="0" applyFont="1" applyBorder="1"/>
    <xf numFmtId="3" fontId="1" fillId="0" borderId="16" xfId="2" applyNumberFormat="1" applyBorder="1"/>
    <xf numFmtId="0" fontId="23" fillId="0" borderId="16" xfId="0" applyFont="1" applyBorder="1"/>
    <xf numFmtId="3" fontId="7" fillId="0" borderId="16" xfId="2" applyNumberFormat="1" applyFont="1" applyBorder="1"/>
    <xf numFmtId="164" fontId="7" fillId="0" borderId="16" xfId="2" applyNumberFormat="1" applyFont="1" applyBorder="1" applyAlignment="1">
      <alignment horizontal="right"/>
    </xf>
    <xf numFmtId="3" fontId="7" fillId="0" borderId="16" xfId="2" applyNumberFormat="1" applyFont="1" applyBorder="1" applyAlignment="1">
      <alignment horizontal="right"/>
    </xf>
    <xf numFmtId="4" fontId="15" fillId="0" borderId="21" xfId="2" applyNumberFormat="1" applyFont="1" applyBorder="1" applyAlignment="1">
      <alignment horizontal="right"/>
    </xf>
    <xf numFmtId="3" fontId="1" fillId="0" borderId="5" xfId="2" applyNumberFormat="1" applyBorder="1"/>
    <xf numFmtId="164" fontId="1" fillId="0" borderId="5" xfId="2" applyNumberFormat="1" applyBorder="1" applyAlignment="1">
      <alignment horizontal="right"/>
    </xf>
    <xf numFmtId="0" fontId="23" fillId="0" borderId="5" xfId="0" applyFont="1" applyBorder="1"/>
    <xf numFmtId="4" fontId="9" fillId="0" borderId="24" xfId="2" applyNumberFormat="1" applyFont="1" applyBorder="1" applyAlignment="1">
      <alignment horizontal="right"/>
    </xf>
    <xf numFmtId="164" fontId="23" fillId="0" borderId="0" xfId="0" applyNumberFormat="1" applyFont="1"/>
    <xf numFmtId="4" fontId="23" fillId="0" borderId="0" xfId="0" applyNumberFormat="1" applyFont="1"/>
    <xf numFmtId="3" fontId="2" fillId="0" borderId="27" xfId="3" applyNumberFormat="1" applyFont="1" applyBorder="1" applyAlignment="1">
      <alignment horizontal="right" wrapText="1"/>
    </xf>
    <xf numFmtId="164" fontId="2" fillId="0" borderId="27" xfId="3" applyNumberFormat="1" applyFont="1" applyBorder="1" applyAlignment="1">
      <alignment horizontal="right" wrapText="1"/>
    </xf>
    <xf numFmtId="4" fontId="2" fillId="0" borderId="38" xfId="2" applyNumberFormat="1" applyFont="1" applyBorder="1" applyAlignment="1">
      <alignment horizontal="right"/>
    </xf>
    <xf numFmtId="4" fontId="2" fillId="0" borderId="50" xfId="0" applyNumberFormat="1" applyFont="1" applyBorder="1" applyAlignment="1">
      <alignment horizontal="right"/>
    </xf>
    <xf numFmtId="4" fontId="11" fillId="0" borderId="27" xfId="0" applyNumberFormat="1" applyFont="1" applyBorder="1"/>
    <xf numFmtId="4" fontId="11" fillId="0" borderId="50" xfId="0" applyNumberFormat="1" applyFont="1" applyBorder="1"/>
    <xf numFmtId="14" fontId="11" fillId="0" borderId="16" xfId="0" applyNumberFormat="1" applyFont="1" applyBorder="1" applyAlignment="1">
      <alignment horizontal="center"/>
    </xf>
    <xf numFmtId="0" fontId="20" fillId="0" borderId="14" xfId="0" applyFont="1" applyBorder="1" applyAlignment="1">
      <alignment horizontal="right"/>
    </xf>
    <xf numFmtId="0" fontId="20" fillId="0" borderId="35" xfId="0" applyFont="1" applyBorder="1" applyAlignment="1">
      <alignment horizontal="right"/>
    </xf>
    <xf numFmtId="3" fontId="1" fillId="0" borderId="14" xfId="3" applyNumberFormat="1" applyBorder="1"/>
    <xf numFmtId="164" fontId="1" fillId="0" borderId="14" xfId="3" applyNumberFormat="1" applyBorder="1"/>
    <xf numFmtId="0" fontId="0" fillId="0" borderId="14" xfId="0" applyBorder="1" applyAlignment="1">
      <alignment horizontal="right"/>
    </xf>
    <xf numFmtId="0" fontId="0" fillId="0" borderId="35" xfId="0" applyBorder="1" applyAlignment="1">
      <alignment horizontal="right"/>
    </xf>
    <xf numFmtId="0" fontId="33" fillId="0" borderId="27" xfId="0" applyFont="1" applyBorder="1" applyAlignment="1">
      <alignment horizontal="right"/>
    </xf>
    <xf numFmtId="0" fontId="33" fillId="0" borderId="50" xfId="0" applyFont="1" applyBorder="1" applyAlignment="1">
      <alignment horizontal="right"/>
    </xf>
    <xf numFmtId="3" fontId="4" fillId="0" borderId="37" xfId="2" applyNumberFormat="1" applyFont="1" applyBorder="1"/>
    <xf numFmtId="164" fontId="4" fillId="0" borderId="37" xfId="2" applyNumberFormat="1" applyFont="1" applyBorder="1"/>
    <xf numFmtId="2" fontId="11" fillId="0" borderId="37" xfId="0" applyNumberFormat="1" applyFont="1" applyBorder="1"/>
    <xf numFmtId="2" fontId="11" fillId="0" borderId="67" xfId="0" applyNumberFormat="1" applyFont="1" applyBorder="1"/>
    <xf numFmtId="10" fontId="25" fillId="0" borderId="0" xfId="0" applyNumberFormat="1" applyFont="1" applyAlignment="1">
      <alignment horizontal="center" wrapText="1"/>
    </xf>
    <xf numFmtId="4" fontId="9" fillId="0" borderId="41" xfId="2" applyNumberFormat="1" applyFont="1" applyBorder="1"/>
    <xf numFmtId="4" fontId="9" fillId="0" borderId="52" xfId="0" applyNumberFormat="1" applyFont="1" applyBorder="1"/>
    <xf numFmtId="4" fontId="9" fillId="0" borderId="0" xfId="2" applyNumberFormat="1" applyFont="1"/>
    <xf numFmtId="4" fontId="9" fillId="0" borderId="0" xfId="0" applyNumberFormat="1" applyFont="1"/>
    <xf numFmtId="4" fontId="9" fillId="0" borderId="17" xfId="2" applyNumberFormat="1" applyFont="1" applyBorder="1" applyAlignment="1">
      <alignment horizontal="right"/>
    </xf>
    <xf numFmtId="3" fontId="11" fillId="0" borderId="27" xfId="3" applyNumberFormat="1" applyFont="1" applyBorder="1" applyAlignment="1">
      <alignment wrapText="1"/>
    </xf>
    <xf numFmtId="164" fontId="11" fillId="0" borderId="27" xfId="3" applyNumberFormat="1" applyFont="1" applyBorder="1" applyAlignment="1">
      <alignment wrapText="1"/>
    </xf>
    <xf numFmtId="4" fontId="11" fillId="0" borderId="38" xfId="2" applyNumberFormat="1" applyFont="1" applyBorder="1"/>
    <xf numFmtId="0" fontId="24" fillId="0" borderId="0" xfId="0" applyFont="1" applyAlignment="1">
      <alignment horizontal="right"/>
    </xf>
    <xf numFmtId="10" fontId="24" fillId="0" borderId="0" xfId="0" applyNumberFormat="1" applyFont="1"/>
    <xf numFmtId="3" fontId="7" fillId="0" borderId="21" xfId="3" applyNumberFormat="1" applyFont="1" applyBorder="1"/>
    <xf numFmtId="0" fontId="34" fillId="0" borderId="14" xfId="0" applyFont="1" applyBorder="1" applyAlignment="1">
      <alignment horizontal="right"/>
    </xf>
    <xf numFmtId="4" fontId="7" fillId="0" borderId="51" xfId="0" applyNumberFormat="1" applyFont="1" applyBorder="1"/>
    <xf numFmtId="164" fontId="1" fillId="0" borderId="21" xfId="3" applyNumberFormat="1" applyBorder="1"/>
    <xf numFmtId="164" fontId="35" fillId="0" borderId="27" xfId="3" applyNumberFormat="1" applyFont="1" applyBorder="1" applyAlignment="1">
      <alignment vertical="top" wrapText="1"/>
    </xf>
    <xf numFmtId="3" fontId="35" fillId="0" borderId="27" xfId="3" applyNumberFormat="1" applyFont="1" applyBorder="1" applyAlignment="1">
      <alignment vertical="top" wrapText="1"/>
    </xf>
    <xf numFmtId="49" fontId="1" fillId="0" borderId="21" xfId="3" applyNumberFormat="1" applyBorder="1" applyAlignment="1">
      <alignment horizontal="left"/>
    </xf>
    <xf numFmtId="0" fontId="23" fillId="0" borderId="40" xfId="0" applyFont="1" applyBorder="1"/>
    <xf numFmtId="164" fontId="1" fillId="0" borderId="16" xfId="0" applyNumberFormat="1" applyFont="1" applyBorder="1"/>
    <xf numFmtId="164" fontId="9" fillId="0" borderId="14" xfId="0" applyNumberFormat="1" applyFont="1" applyBorder="1"/>
    <xf numFmtId="164" fontId="9" fillId="0" borderId="93" xfId="0" applyNumberFormat="1" applyFont="1" applyBorder="1"/>
    <xf numFmtId="3" fontId="52" fillId="0" borderId="14" xfId="0" applyNumberFormat="1" applyFont="1" applyBorder="1"/>
    <xf numFmtId="49" fontId="1" fillId="0" borderId="21" xfId="2" applyNumberFormat="1" applyBorder="1" applyAlignment="1">
      <alignment horizontal="left"/>
    </xf>
    <xf numFmtId="49" fontId="1" fillId="0" borderId="40" xfId="2" applyNumberFormat="1" applyBorder="1" applyAlignment="1">
      <alignment horizontal="left"/>
    </xf>
    <xf numFmtId="165" fontId="29" fillId="0" borderId="51" xfId="0" applyNumberFormat="1" applyFont="1" applyBorder="1" applyAlignment="1">
      <alignment horizontal="right"/>
    </xf>
    <xf numFmtId="0" fontId="9" fillId="0" borderId="95" xfId="3" applyFont="1" applyBorder="1" applyAlignment="1">
      <alignment horizontal="left" wrapText="1"/>
    </xf>
    <xf numFmtId="0" fontId="9" fillId="0" borderId="20" xfId="2" applyFont="1" applyBorder="1" applyAlignment="1">
      <alignment horizontal="left"/>
    </xf>
    <xf numFmtId="0" fontId="9" fillId="0" borderId="20" xfId="2" applyFont="1" applyBorder="1" applyAlignment="1">
      <alignment horizontal="left" wrapText="1"/>
    </xf>
    <xf numFmtId="0" fontId="9" fillId="0" borderId="94" xfId="3" applyFont="1" applyBorder="1" applyAlignment="1">
      <alignment horizontal="left" wrapText="1"/>
    </xf>
    <xf numFmtId="0" fontId="9" fillId="0" borderId="96" xfId="3" applyFont="1" applyBorder="1" applyAlignment="1">
      <alignment horizontal="left" wrapText="1"/>
    </xf>
    <xf numFmtId="0" fontId="9" fillId="0" borderId="0" xfId="3" applyFont="1" applyAlignment="1">
      <alignment horizontal="left" wrapText="1"/>
    </xf>
    <xf numFmtId="164" fontId="9" fillId="0" borderId="5" xfId="3" applyNumberFormat="1" applyFont="1" applyBorder="1"/>
    <xf numFmtId="49" fontId="1" fillId="0" borderId="14" xfId="3" applyNumberFormat="1" applyBorder="1" applyAlignment="1">
      <alignment horizontal="center"/>
    </xf>
    <xf numFmtId="2" fontId="29" fillId="0" borderId="35" xfId="0" applyNumberFormat="1" applyFont="1" applyBorder="1" applyAlignment="1">
      <alignment horizontal="right"/>
    </xf>
    <xf numFmtId="0" fontId="67" fillId="0" borderId="0" xfId="0" applyFont="1"/>
    <xf numFmtId="49" fontId="1" fillId="0" borderId="40" xfId="3" applyNumberFormat="1" applyBorder="1" applyAlignment="1">
      <alignment horizontal="left"/>
    </xf>
    <xf numFmtId="2" fontId="29" fillId="0" borderId="0" xfId="0" applyNumberFormat="1" applyFont="1" applyAlignment="1">
      <alignment horizontal="right"/>
    </xf>
    <xf numFmtId="49" fontId="1" fillId="0" borderId="16" xfId="3" applyNumberFormat="1" applyBorder="1" applyAlignment="1">
      <alignment horizontal="center"/>
    </xf>
    <xf numFmtId="3" fontId="29" fillId="0" borderId="16" xfId="0" applyNumberFormat="1" applyFont="1" applyBorder="1"/>
    <xf numFmtId="164" fontId="29" fillId="0" borderId="16" xfId="0" applyNumberFormat="1" applyFont="1" applyBorder="1"/>
    <xf numFmtId="2" fontId="29" fillId="0" borderId="5" xfId="0" applyNumberFormat="1" applyFont="1" applyBorder="1" applyAlignment="1">
      <alignment horizontal="right"/>
    </xf>
    <xf numFmtId="2" fontId="29" fillId="0" borderId="5" xfId="0" applyNumberFormat="1" applyFont="1" applyBorder="1"/>
    <xf numFmtId="2" fontId="29" fillId="0" borderId="6" xfId="0" applyNumberFormat="1" applyFont="1" applyBorder="1"/>
    <xf numFmtId="49" fontId="1" fillId="0" borderId="21" xfId="3" applyNumberFormat="1" applyBorder="1" applyAlignment="1">
      <alignment horizontal="left" wrapText="1"/>
    </xf>
    <xf numFmtId="164" fontId="29" fillId="0" borderId="14" xfId="0" applyNumberFormat="1" applyFont="1" applyBorder="1"/>
    <xf numFmtId="2" fontId="35" fillId="0" borderId="27" xfId="0" applyNumberFormat="1" applyFont="1" applyBorder="1"/>
    <xf numFmtId="2" fontId="35" fillId="0" borderId="50" xfId="0" applyNumberFormat="1" applyFont="1" applyBorder="1"/>
    <xf numFmtId="0" fontId="2" fillId="0" borderId="0" xfId="3" applyFont="1" applyAlignment="1">
      <alignment horizontal="center" wrapText="1"/>
    </xf>
    <xf numFmtId="3" fontId="11" fillId="0" borderId="0" xfId="3" applyNumberFormat="1" applyFont="1" applyAlignment="1">
      <alignment vertical="top" wrapText="1"/>
    </xf>
    <xf numFmtId="164" fontId="11" fillId="0" borderId="0" xfId="3" applyNumberFormat="1" applyFont="1" applyAlignment="1">
      <alignment vertical="top" wrapText="1"/>
    </xf>
    <xf numFmtId="4" fontId="11" fillId="0" borderId="0" xfId="2" applyNumberFormat="1" applyFont="1" applyAlignment="1">
      <alignment vertical="top"/>
    </xf>
    <xf numFmtId="4" fontId="11" fillId="0" borderId="0" xfId="2" applyNumberFormat="1" applyFont="1"/>
    <xf numFmtId="0" fontId="33" fillId="0" borderId="27" xfId="0" applyFont="1" applyBorder="1"/>
    <xf numFmtId="0" fontId="0" fillId="0" borderId="10" xfId="0" applyBorder="1"/>
    <xf numFmtId="0" fontId="4" fillId="2" borderId="32" xfId="0" applyFont="1" applyFill="1" applyBorder="1" applyAlignment="1">
      <alignment horizontal="left"/>
    </xf>
    <xf numFmtId="0" fontId="7" fillId="2" borderId="19" xfId="0" applyFont="1" applyFill="1" applyBorder="1"/>
    <xf numFmtId="0" fontId="7" fillId="2" borderId="20" xfId="0" applyFont="1" applyFill="1" applyBorder="1"/>
    <xf numFmtId="0" fontId="7" fillId="2" borderId="10" xfId="0" applyFont="1" applyFill="1" applyBorder="1"/>
    <xf numFmtId="0" fontId="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5" fillId="0" borderId="22" xfId="2" applyFont="1" applyBorder="1" applyAlignment="1">
      <alignment horizontal="left"/>
    </xf>
    <xf numFmtId="0" fontId="15" fillId="0" borderId="19" xfId="2" applyFont="1" applyBorder="1" applyAlignment="1">
      <alignment horizontal="left"/>
    </xf>
    <xf numFmtId="0" fontId="15" fillId="0" borderId="20" xfId="2" applyFont="1" applyBorder="1" applyAlignment="1">
      <alignment horizontal="lef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4" fillId="0" borderId="25" xfId="2" applyFont="1" applyBorder="1"/>
    <xf numFmtId="0" fontId="4" fillId="0" borderId="36" xfId="2" applyFont="1" applyBorder="1"/>
    <xf numFmtId="0" fontId="4" fillId="0" borderId="37" xfId="2" applyFont="1" applyBorder="1"/>
    <xf numFmtId="0" fontId="15" fillId="0" borderId="57" xfId="2" applyFont="1" applyBorder="1" applyAlignment="1">
      <alignment horizontal="left"/>
    </xf>
    <xf numFmtId="49" fontId="2" fillId="0" borderId="25" xfId="2" applyNumberFormat="1" applyFont="1" applyBorder="1" applyAlignment="1">
      <alignment horizontal="left"/>
    </xf>
    <xf numFmtId="0" fontId="2" fillId="0" borderId="36" xfId="2" applyFont="1" applyBorder="1"/>
    <xf numFmtId="0" fontId="2" fillId="0" borderId="37" xfId="2" applyFont="1" applyBorder="1"/>
    <xf numFmtId="49" fontId="7" fillId="0" borderId="22" xfId="3" applyNumberFormat="1" applyFont="1" applyBorder="1" applyAlignment="1">
      <alignment horizontal="left"/>
    </xf>
    <xf numFmtId="49" fontId="7" fillId="0" borderId="20" xfId="3" applyNumberFormat="1" applyFont="1" applyBorder="1" applyAlignment="1">
      <alignment horizontal="left"/>
    </xf>
    <xf numFmtId="0" fontId="7" fillId="0" borderId="22" xfId="2" applyFont="1" applyBorder="1" applyAlignment="1">
      <alignment horizontal="left"/>
    </xf>
    <xf numFmtId="0" fontId="61" fillId="0" borderId="0" xfId="0" applyFont="1" applyAlignment="1">
      <alignment horizontal="center"/>
    </xf>
    <xf numFmtId="0" fontId="61" fillId="0" borderId="65" xfId="0" applyFont="1" applyBorder="1" applyAlignment="1">
      <alignment horizontal="center"/>
    </xf>
    <xf numFmtId="2" fontId="15" fillId="0" borderId="14" xfId="0" applyNumberFormat="1" applyFont="1" applyBorder="1" applyAlignment="1">
      <alignment horizontal="right"/>
    </xf>
    <xf numFmtId="2" fontId="15" fillId="0" borderId="16" xfId="0" applyNumberFormat="1" applyFont="1" applyBorder="1" applyAlignment="1">
      <alignment horizontal="right"/>
    </xf>
    <xf numFmtId="2" fontId="15" fillId="0" borderId="35" xfId="0" applyNumberFormat="1" applyFont="1" applyBorder="1" applyAlignment="1">
      <alignment horizontal="right"/>
    </xf>
    <xf numFmtId="2" fontId="15" fillId="0" borderId="42" xfId="0" applyNumberFormat="1" applyFont="1" applyBorder="1" applyAlignment="1">
      <alignment horizontal="right"/>
    </xf>
    <xf numFmtId="49" fontId="7" fillId="0" borderId="22" xfId="2" applyNumberFormat="1" applyFont="1" applyBorder="1" applyAlignment="1" applyProtection="1">
      <alignment horizontal="left"/>
      <protection locked="0"/>
    </xf>
    <xf numFmtId="49" fontId="7" fillId="0" borderId="20" xfId="2" applyNumberFormat="1" applyFont="1" applyBorder="1" applyAlignment="1" applyProtection="1">
      <alignment horizontal="left"/>
      <protection locked="0"/>
    </xf>
    <xf numFmtId="0" fontId="65" fillId="0" borderId="20" xfId="0" applyFont="1" applyBorder="1" applyAlignment="1">
      <alignment horizontal="left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4" fontId="1" fillId="0" borderId="14" xfId="2" applyNumberFormat="1" applyBorder="1" applyAlignment="1">
      <alignment horizontal="right"/>
    </xf>
    <xf numFmtId="4" fontId="1" fillId="0" borderId="16" xfId="2" applyNumberFormat="1" applyBorder="1" applyAlignment="1">
      <alignment horizontal="right"/>
    </xf>
    <xf numFmtId="4" fontId="1" fillId="0" borderId="35" xfId="2" applyNumberFormat="1" applyBorder="1" applyAlignment="1">
      <alignment horizontal="right"/>
    </xf>
    <xf numFmtId="4" fontId="1" fillId="0" borderId="42" xfId="2" applyNumberFormat="1" applyBorder="1" applyAlignment="1">
      <alignment horizontal="right"/>
    </xf>
    <xf numFmtId="49" fontId="2" fillId="0" borderId="36" xfId="2" applyNumberFormat="1" applyFont="1" applyBorder="1" applyAlignment="1">
      <alignment horizontal="left"/>
    </xf>
    <xf numFmtId="49" fontId="2" fillId="0" borderId="37" xfId="2" applyNumberFormat="1" applyFont="1" applyBorder="1" applyAlignment="1">
      <alignment horizontal="lef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164" fontId="1" fillId="0" borderId="14" xfId="2" applyNumberFormat="1" applyBorder="1" applyAlignment="1">
      <alignment horizontal="right"/>
    </xf>
    <xf numFmtId="164" fontId="1" fillId="0" borderId="16" xfId="2" applyNumberFormat="1" applyBorder="1" applyAlignment="1">
      <alignment horizontal="right"/>
    </xf>
    <xf numFmtId="49" fontId="6" fillId="0" borderId="22" xfId="2" applyNumberFormat="1" applyFont="1" applyBorder="1" applyAlignment="1">
      <alignment horizontal="left"/>
    </xf>
    <xf numFmtId="49" fontId="6" fillId="0" borderId="19" xfId="2" applyNumberFormat="1" applyFont="1" applyBorder="1" applyAlignment="1">
      <alignment horizontal="left"/>
    </xf>
    <xf numFmtId="49" fontId="6" fillId="0" borderId="20" xfId="2" applyNumberFormat="1" applyFont="1" applyBorder="1" applyAlignment="1">
      <alignment horizontal="left"/>
    </xf>
    <xf numFmtId="0" fontId="15" fillId="2" borderId="22" xfId="0" applyFont="1" applyFill="1" applyBorder="1"/>
    <xf numFmtId="0" fontId="15" fillId="2" borderId="11" xfId="0" applyFont="1" applyFill="1" applyBorder="1"/>
    <xf numFmtId="0" fontId="11" fillId="0" borderId="0" xfId="0" applyFont="1"/>
    <xf numFmtId="49" fontId="15" fillId="2" borderId="22" xfId="2" applyNumberFormat="1" applyFont="1" applyFill="1" applyBorder="1" applyAlignment="1">
      <alignment horizontal="left"/>
    </xf>
    <xf numFmtId="49" fontId="15" fillId="2" borderId="20" xfId="2" applyNumberFormat="1" applyFont="1" applyFill="1" applyBorder="1" applyAlignment="1">
      <alignment horizontal="left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0" fontId="4" fillId="0" borderId="0" xfId="1" applyFont="1"/>
    <xf numFmtId="0" fontId="1" fillId="0" borderId="0" xfId="1"/>
    <xf numFmtId="49" fontId="7" fillId="0" borderId="16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</cellXfs>
  <cellStyles count="45">
    <cellStyle name="20 % – Zvýraznění 1" xfId="22" builtinId="30" customBuiltin="1"/>
    <cellStyle name="20 % – Zvýraznění 2" xfId="26" builtinId="34" customBuiltin="1"/>
    <cellStyle name="20 % – Zvýraznění 3" xfId="30" builtinId="38" customBuiltin="1"/>
    <cellStyle name="20 % – Zvýraznění 4" xfId="34" builtinId="42" customBuiltin="1"/>
    <cellStyle name="20 % – Zvýraznění 5" xfId="38" builtinId="46" customBuiltin="1"/>
    <cellStyle name="20 % – Zvýraznění 6" xfId="42" builtinId="50" customBuiltin="1"/>
    <cellStyle name="40 % – Zvýraznění 1" xfId="23" builtinId="31" customBuiltin="1"/>
    <cellStyle name="40 % – Zvýraznění 2" xfId="27" builtinId="35" customBuiltin="1"/>
    <cellStyle name="40 % – Zvýraznění 3" xfId="31" builtinId="39" customBuiltin="1"/>
    <cellStyle name="40 % – Zvýraznění 4" xfId="35" builtinId="43" customBuiltin="1"/>
    <cellStyle name="40 % – Zvýraznění 5" xfId="39" builtinId="47" customBuiltin="1"/>
    <cellStyle name="40 % – Zvýraznění 6" xfId="43" builtinId="51" customBuiltin="1"/>
    <cellStyle name="60 % – Zvýraznění 1" xfId="24" builtinId="32" customBuiltin="1"/>
    <cellStyle name="60 % – Zvýraznění 2" xfId="28" builtinId="36" customBuiltin="1"/>
    <cellStyle name="60 % – Zvýraznění 3" xfId="32" builtinId="40" customBuiltin="1"/>
    <cellStyle name="60 % – Zvýraznění 4" xfId="36" builtinId="44" customBuiltin="1"/>
    <cellStyle name="60 % – Zvýraznění 5" xfId="40" builtinId="48" customBuiltin="1"/>
    <cellStyle name="60 % – Zvýraznění 6" xfId="44" builtinId="52" customBuiltin="1"/>
    <cellStyle name="Celkem" xfId="20" builtinId="25" customBuiltin="1"/>
    <cellStyle name="Kontrolní buňka" xfId="16" builtinId="23" customBuiltin="1"/>
    <cellStyle name="Nadpis 1" xfId="5" builtinId="16" customBuiltin="1"/>
    <cellStyle name="Nadpis 2" xfId="6" builtinId="17" customBuiltin="1"/>
    <cellStyle name="Nadpis 3" xfId="7" builtinId="18" customBuiltin="1"/>
    <cellStyle name="Nadpis 4" xfId="8" builtinId="19" customBuiltin="1"/>
    <cellStyle name="Název" xfId="4" builtinId="15" customBuiltin="1"/>
    <cellStyle name="Neutrální" xfId="11" builtinId="28" customBuiltin="1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  <cellStyle name="Poznámka" xfId="18" builtinId="10" customBuiltin="1"/>
    <cellStyle name="Propojená buňka" xfId="15" builtinId="24" customBuiltin="1"/>
    <cellStyle name="Správně" xfId="9" builtinId="26" customBuiltin="1"/>
    <cellStyle name="Špatně" xfId="10" builtinId="27" customBuiltin="1"/>
    <cellStyle name="Text upozornění" xfId="17" builtinId="11" customBuiltin="1"/>
    <cellStyle name="Vstup" xfId="12" builtinId="20" customBuiltin="1"/>
    <cellStyle name="Výpočet" xfId="14" builtinId="22" customBuiltin="1"/>
    <cellStyle name="Výstup" xfId="13" builtinId="21" customBuiltin="1"/>
    <cellStyle name="Vysvětlující text" xfId="19" builtinId="53" customBuiltin="1"/>
    <cellStyle name="Zvýraznění 1" xfId="21" builtinId="29" customBuiltin="1"/>
    <cellStyle name="Zvýraznění 2" xfId="25" builtinId="33" customBuiltin="1"/>
    <cellStyle name="Zvýraznění 3" xfId="29" builtinId="37" customBuiltin="1"/>
    <cellStyle name="Zvýraznění 4" xfId="33" builtinId="41" customBuiltin="1"/>
    <cellStyle name="Zvýraznění 5" xfId="37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8A7D9-6573-427D-AE02-B2C7FFD07535}">
  <sheetPr>
    <pageSetUpPr fitToPage="1"/>
  </sheetPr>
  <dimension ref="A1:L53"/>
  <sheetViews>
    <sheetView tabSelected="1" workbookViewId="0">
      <selection activeCell="F1" sqref="F1"/>
    </sheetView>
  </sheetViews>
  <sheetFormatPr defaultRowHeight="15"/>
  <cols>
    <col min="1" max="1" width="12.7109375" customWidth="1"/>
    <col min="2" max="2" width="13.42578125" customWidth="1"/>
    <col min="3" max="3" width="57.42578125" customWidth="1"/>
    <col min="4" max="4" width="39.7109375" customWidth="1"/>
    <col min="5" max="6" width="15" customWidth="1"/>
    <col min="7" max="7" width="13" customWidth="1"/>
    <col min="8" max="8" width="10.140625" customWidth="1"/>
  </cols>
  <sheetData>
    <row r="1" spans="1:9">
      <c r="F1" t="s">
        <v>795</v>
      </c>
    </row>
    <row r="2" spans="1:9">
      <c r="F2" t="s">
        <v>793</v>
      </c>
    </row>
    <row r="3" spans="1:9">
      <c r="F3" s="1146" t="s">
        <v>794</v>
      </c>
      <c r="G3" s="1146"/>
      <c r="H3" s="1146"/>
    </row>
    <row r="5" spans="1:9" ht="21">
      <c r="A5" s="1158" t="s">
        <v>580</v>
      </c>
      <c r="B5" s="1159"/>
      <c r="C5" s="1159"/>
      <c r="D5" s="1159"/>
      <c r="E5" s="1160"/>
    </row>
    <row r="7" spans="1:9" ht="15.75">
      <c r="A7" s="1161" t="s">
        <v>264</v>
      </c>
      <c r="B7" s="1162"/>
      <c r="C7" s="1162"/>
      <c r="D7" s="1162"/>
      <c r="E7" s="1160"/>
      <c r="F7" s="1160"/>
    </row>
    <row r="8" spans="1:9" ht="15.75">
      <c r="A8" s="1163" t="s">
        <v>179</v>
      </c>
      <c r="B8" s="1162"/>
      <c r="C8" s="1162"/>
      <c r="D8" s="1162"/>
      <c r="E8" s="1160"/>
      <c r="F8" s="1160"/>
    </row>
    <row r="9" spans="1:9" ht="15.75">
      <c r="A9" s="1163" t="s">
        <v>215</v>
      </c>
      <c r="B9" s="1162"/>
      <c r="C9" s="1162"/>
      <c r="D9" s="1162"/>
      <c r="E9" s="1160"/>
      <c r="F9" s="1160"/>
    </row>
    <row r="10" spans="1:9" ht="15.75">
      <c r="A10" s="1163" t="s">
        <v>164</v>
      </c>
      <c r="B10" s="1162"/>
      <c r="C10" s="1162"/>
      <c r="D10" s="1162"/>
      <c r="E10" s="1160"/>
      <c r="F10" s="1160"/>
    </row>
    <row r="11" spans="1:9">
      <c r="E11" s="826"/>
      <c r="F11" s="826"/>
    </row>
    <row r="12" spans="1:9" ht="18">
      <c r="A12" s="7" t="s">
        <v>0</v>
      </c>
      <c r="B12" s="827"/>
      <c r="C12" s="6"/>
      <c r="D12" s="828"/>
      <c r="G12" s="12"/>
    </row>
    <row r="13" spans="1:9" ht="18.75" thickBot="1">
      <c r="A13" s="7"/>
      <c r="B13" s="827"/>
      <c r="C13" s="6"/>
      <c r="D13" s="828"/>
      <c r="G13" s="12"/>
      <c r="I13" s="12" t="s">
        <v>710</v>
      </c>
    </row>
    <row r="14" spans="1:9" ht="15" customHeight="1">
      <c r="A14" s="192" t="s">
        <v>1</v>
      </c>
      <c r="B14" s="184" t="s">
        <v>2</v>
      </c>
      <c r="C14" s="829" t="s">
        <v>3</v>
      </c>
      <c r="D14" s="194"/>
      <c r="E14" s="184" t="s">
        <v>4</v>
      </c>
      <c r="F14" s="184" t="s">
        <v>265</v>
      </c>
      <c r="G14" s="184" t="s">
        <v>266</v>
      </c>
      <c r="H14" s="184" t="s">
        <v>267</v>
      </c>
      <c r="I14" s="185" t="s">
        <v>267</v>
      </c>
    </row>
    <row r="15" spans="1:9">
      <c r="A15" s="195" t="s">
        <v>5</v>
      </c>
      <c r="B15" s="186" t="s">
        <v>6</v>
      </c>
      <c r="C15" s="830" t="s">
        <v>7</v>
      </c>
      <c r="D15" s="197" t="s">
        <v>8</v>
      </c>
      <c r="E15" s="186" t="s">
        <v>177</v>
      </c>
      <c r="F15" s="186" t="s">
        <v>268</v>
      </c>
      <c r="G15" s="186" t="s">
        <v>269</v>
      </c>
      <c r="H15" s="186" t="s">
        <v>270</v>
      </c>
      <c r="I15" s="187" t="s">
        <v>271</v>
      </c>
    </row>
    <row r="16" spans="1:9" ht="15.75" thickBot="1">
      <c r="A16" s="195" t="s">
        <v>9</v>
      </c>
      <c r="B16" s="186" t="s">
        <v>10</v>
      </c>
      <c r="C16" s="830"/>
      <c r="D16" s="197"/>
      <c r="E16" s="158" t="s">
        <v>253</v>
      </c>
      <c r="F16" s="158" t="s">
        <v>498</v>
      </c>
      <c r="G16" s="188" t="str">
        <f>F16</f>
        <v>k 30.06.2026</v>
      </c>
      <c r="H16" s="188" t="s">
        <v>163</v>
      </c>
      <c r="I16" s="189" t="s">
        <v>163</v>
      </c>
    </row>
    <row r="17" spans="1:12" ht="15.75">
      <c r="A17" s="288" t="s">
        <v>11</v>
      </c>
      <c r="B17" s="831"/>
      <c r="C17" s="290"/>
      <c r="D17" s="291"/>
      <c r="E17" s="832"/>
      <c r="F17" s="832"/>
      <c r="G17" s="833"/>
      <c r="H17" s="833"/>
      <c r="I17" s="834"/>
      <c r="J17" s="835"/>
    </row>
    <row r="18" spans="1:12">
      <c r="A18" s="836" t="s">
        <v>199</v>
      </c>
      <c r="B18" s="759" t="s">
        <v>198</v>
      </c>
      <c r="C18" s="409"/>
      <c r="D18" s="759"/>
      <c r="E18" s="134">
        <f>SUM(E19:E19)</f>
        <v>5250</v>
      </c>
      <c r="F18" s="258">
        <f>SUM(F19:F19)</f>
        <v>5802</v>
      </c>
      <c r="G18" s="134">
        <f>SUM(G19:G19)</f>
        <v>3022</v>
      </c>
      <c r="H18" s="837">
        <f>G18/E18*100</f>
        <v>57.561904761904756</v>
      </c>
      <c r="I18" s="838">
        <f>G18/F18*100</f>
        <v>52.085487762840401</v>
      </c>
      <c r="L18" s="156"/>
    </row>
    <row r="19" spans="1:12" ht="15.75">
      <c r="A19" s="839"/>
      <c r="B19" s="840"/>
      <c r="C19" s="173" t="s">
        <v>169</v>
      </c>
      <c r="D19" s="173" t="s">
        <v>12</v>
      </c>
      <c r="E19" s="841">
        <v>5250</v>
      </c>
      <c r="F19" s="842">
        <v>5802</v>
      </c>
      <c r="G19" s="135">
        <v>3022</v>
      </c>
      <c r="H19" s="843">
        <f>G19/E19*100</f>
        <v>57.561904761904756</v>
      </c>
      <c r="I19" s="844">
        <f>G19/F19*100</f>
        <v>52.085487762840401</v>
      </c>
      <c r="J19" s="835"/>
    </row>
    <row r="20" spans="1:12" ht="15.75">
      <c r="A20" s="839"/>
      <c r="B20" s="840"/>
      <c r="C20" s="173"/>
      <c r="D20" s="845"/>
      <c r="E20" s="846"/>
      <c r="F20" s="847"/>
      <c r="G20" s="837"/>
      <c r="H20" s="837"/>
      <c r="I20" s="838"/>
    </row>
    <row r="21" spans="1:12">
      <c r="A21" s="303" t="s">
        <v>13</v>
      </c>
      <c r="B21" s="1164" t="s">
        <v>162</v>
      </c>
      <c r="C21" s="1164"/>
      <c r="D21" s="1165"/>
      <c r="E21" s="848">
        <f>E22+E25</f>
        <v>32933</v>
      </c>
      <c r="F21" s="849">
        <f>F22+F25</f>
        <v>32933</v>
      </c>
      <c r="G21" s="848">
        <f>G22+G25</f>
        <v>3603</v>
      </c>
      <c r="H21" s="837">
        <f t="shared" ref="H21:H30" si="0">G21/E21*100</f>
        <v>10.940394133543862</v>
      </c>
      <c r="I21" s="838">
        <f t="shared" ref="I21:I30" si="1">G21/F21*100</f>
        <v>10.940394133543862</v>
      </c>
    </row>
    <row r="22" spans="1:12">
      <c r="A22" s="303"/>
      <c r="B22" s="824"/>
      <c r="C22" s="824"/>
      <c r="D22" s="825"/>
      <c r="E22" s="848">
        <f>SUM(E23:E24)</f>
        <v>1048</v>
      </c>
      <c r="F22" s="849">
        <f>SUM(F23:F24)</f>
        <v>1048</v>
      </c>
      <c r="G22" s="848">
        <f>SUM(G23:G24)</f>
        <v>236</v>
      </c>
      <c r="H22" s="837">
        <f t="shared" si="0"/>
        <v>22.519083969465647</v>
      </c>
      <c r="I22" s="838">
        <f t="shared" si="1"/>
        <v>22.519083969465647</v>
      </c>
    </row>
    <row r="23" spans="1:12">
      <c r="A23" s="850"/>
      <c r="B23" s="739"/>
      <c r="C23" s="173" t="s">
        <v>14</v>
      </c>
      <c r="D23" s="173" t="s">
        <v>12</v>
      </c>
      <c r="E23" s="841">
        <v>48</v>
      </c>
      <c r="F23" s="842">
        <v>48</v>
      </c>
      <c r="G23" s="135">
        <v>0</v>
      </c>
      <c r="H23" s="843">
        <f t="shared" si="0"/>
        <v>0</v>
      </c>
      <c r="I23" s="844">
        <f t="shared" si="1"/>
        <v>0</v>
      </c>
    </row>
    <row r="24" spans="1:12">
      <c r="A24" s="850"/>
      <c r="B24" s="739"/>
      <c r="C24" s="173" t="s">
        <v>15</v>
      </c>
      <c r="D24" s="173" t="s">
        <v>12</v>
      </c>
      <c r="E24" s="841">
        <v>1000</v>
      </c>
      <c r="F24" s="842">
        <v>1000</v>
      </c>
      <c r="G24" s="135">
        <v>236</v>
      </c>
      <c r="H24" s="843">
        <f t="shared" si="0"/>
        <v>23.599999999999998</v>
      </c>
      <c r="I24" s="844">
        <f t="shared" si="1"/>
        <v>23.599999999999998</v>
      </c>
    </row>
    <row r="25" spans="1:12">
      <c r="A25" s="851"/>
      <c r="B25" s="173"/>
      <c r="C25" s="171" t="s">
        <v>228</v>
      </c>
      <c r="D25" s="172"/>
      <c r="E25" s="136">
        <f>SUM(E26:E29)</f>
        <v>31885</v>
      </c>
      <c r="F25" s="259">
        <f>SUM(F26:F29)</f>
        <v>31885</v>
      </c>
      <c r="G25" s="136">
        <f>SUM(G26:G29)</f>
        <v>3367</v>
      </c>
      <c r="H25" s="837">
        <f t="shared" si="0"/>
        <v>10.559824368825467</v>
      </c>
      <c r="I25" s="838">
        <f t="shared" si="1"/>
        <v>10.559824368825467</v>
      </c>
    </row>
    <row r="26" spans="1:12">
      <c r="A26" s="851"/>
      <c r="B26" s="852"/>
      <c r="C26" s="173" t="s">
        <v>229</v>
      </c>
      <c r="D26" s="172" t="s">
        <v>12</v>
      </c>
      <c r="E26" s="841">
        <v>0</v>
      </c>
      <c r="F26" s="842">
        <v>0</v>
      </c>
      <c r="G26" s="135">
        <v>0</v>
      </c>
      <c r="H26" s="853" t="s">
        <v>214</v>
      </c>
      <c r="I26" s="854" t="s">
        <v>214</v>
      </c>
    </row>
    <row r="27" spans="1:12">
      <c r="A27" s="851"/>
      <c r="B27" s="852"/>
      <c r="C27" s="173" t="s">
        <v>249</v>
      </c>
      <c r="D27" s="172" t="s">
        <v>12</v>
      </c>
      <c r="E27" s="855">
        <v>24385</v>
      </c>
      <c r="F27" s="856">
        <v>24385</v>
      </c>
      <c r="G27" s="135">
        <v>3030</v>
      </c>
      <c r="H27" s="843">
        <f t="shared" si="0"/>
        <v>12.425671519376666</v>
      </c>
      <c r="I27" s="844">
        <f t="shared" si="1"/>
        <v>12.425671519376666</v>
      </c>
      <c r="K27" s="857"/>
    </row>
    <row r="28" spans="1:12">
      <c r="A28" s="858"/>
      <c r="B28" s="852"/>
      <c r="C28" s="173" t="s">
        <v>250</v>
      </c>
      <c r="D28" s="172" t="s">
        <v>12</v>
      </c>
      <c r="E28" s="855">
        <v>4000</v>
      </c>
      <c r="F28" s="856">
        <v>4000</v>
      </c>
      <c r="G28" s="135">
        <v>124</v>
      </c>
      <c r="H28" s="843">
        <f t="shared" si="0"/>
        <v>3.1</v>
      </c>
      <c r="I28" s="844">
        <f t="shared" si="1"/>
        <v>3.1</v>
      </c>
    </row>
    <row r="29" spans="1:12" ht="15.75" thickBot="1">
      <c r="A29" s="859"/>
      <c r="B29" s="860"/>
      <c r="C29" s="172" t="s">
        <v>251</v>
      </c>
      <c r="D29" s="172" t="s">
        <v>12</v>
      </c>
      <c r="E29" s="855">
        <v>3500</v>
      </c>
      <c r="F29" s="856">
        <v>3500</v>
      </c>
      <c r="G29" s="135">
        <v>213</v>
      </c>
      <c r="H29" s="861">
        <f t="shared" si="0"/>
        <v>6.0857142857142863</v>
      </c>
      <c r="I29" s="862">
        <f t="shared" si="1"/>
        <v>6.0857142857142863</v>
      </c>
    </row>
    <row r="30" spans="1:12" ht="16.5" thickBot="1">
      <c r="A30" s="823" t="s">
        <v>16</v>
      </c>
      <c r="B30" s="863"/>
      <c r="C30" s="218"/>
      <c r="D30" s="218"/>
      <c r="E30" s="864">
        <f>E18+E21</f>
        <v>38183</v>
      </c>
      <c r="F30" s="865">
        <f>F18+F21</f>
        <v>38735</v>
      </c>
      <c r="G30" s="864">
        <f>G18+G21</f>
        <v>6625</v>
      </c>
      <c r="H30" s="866">
        <f t="shared" si="0"/>
        <v>17.350653432155671</v>
      </c>
      <c r="I30" s="867">
        <f t="shared" si="1"/>
        <v>17.103394862527431</v>
      </c>
    </row>
    <row r="31" spans="1:12" ht="15.75" thickBot="1">
      <c r="A31" s="868"/>
      <c r="B31" s="6"/>
      <c r="C31" s="869"/>
      <c r="D31" s="6"/>
      <c r="E31" s="870"/>
      <c r="F31" s="870"/>
      <c r="G31" s="871"/>
      <c r="H31" s="872"/>
    </row>
    <row r="32" spans="1:12">
      <c r="A32" s="192" t="s">
        <v>1</v>
      </c>
      <c r="B32" s="184" t="s">
        <v>2</v>
      </c>
      <c r="C32" s="193" t="s">
        <v>3</v>
      </c>
      <c r="D32" s="194"/>
      <c r="E32" s="184" t="s">
        <v>4</v>
      </c>
      <c r="F32" s="184" t="s">
        <v>265</v>
      </c>
      <c r="G32" s="184" t="s">
        <v>266</v>
      </c>
      <c r="H32" s="184" t="s">
        <v>267</v>
      </c>
      <c r="I32" s="185" t="s">
        <v>267</v>
      </c>
    </row>
    <row r="33" spans="1:9">
      <c r="A33" s="195" t="s">
        <v>5</v>
      </c>
      <c r="B33" s="186" t="s">
        <v>6</v>
      </c>
      <c r="C33" s="196" t="s">
        <v>7</v>
      </c>
      <c r="D33" s="197" t="s">
        <v>8</v>
      </c>
      <c r="E33" s="186" t="s">
        <v>177</v>
      </c>
      <c r="F33" s="186" t="s">
        <v>272</v>
      </c>
      <c r="G33" s="186" t="s">
        <v>269</v>
      </c>
      <c r="H33" s="186" t="s">
        <v>270</v>
      </c>
      <c r="I33" s="187" t="s">
        <v>271</v>
      </c>
    </row>
    <row r="34" spans="1:9" ht="15.75" thickBot="1">
      <c r="A34" s="198" t="s">
        <v>9</v>
      </c>
      <c r="B34" s="158" t="s">
        <v>10</v>
      </c>
      <c r="C34" s="199"/>
      <c r="D34" s="200"/>
      <c r="E34" s="158" t="s">
        <v>253</v>
      </c>
      <c r="F34" s="188">
        <v>46203</v>
      </c>
      <c r="G34" s="188">
        <f>F34</f>
        <v>46203</v>
      </c>
      <c r="H34" s="188" t="s">
        <v>163</v>
      </c>
      <c r="I34" s="189" t="s">
        <v>163</v>
      </c>
    </row>
    <row r="35" spans="1:9" ht="15.75">
      <c r="A35" s="288" t="s">
        <v>273</v>
      </c>
      <c r="B35" s="289"/>
      <c r="C35" s="290"/>
      <c r="D35" s="291"/>
      <c r="E35" s="292"/>
      <c r="F35" s="293"/>
      <c r="G35" s="292"/>
      <c r="H35" s="289"/>
      <c r="I35" s="294"/>
    </row>
    <row r="36" spans="1:9">
      <c r="A36" s="205" t="s">
        <v>13</v>
      </c>
      <c r="B36" s="1155" t="s">
        <v>162</v>
      </c>
      <c r="C36" s="1156"/>
      <c r="D36" s="1157"/>
      <c r="E36" s="873">
        <f>SUM(E37:E45)</f>
        <v>2766</v>
      </c>
      <c r="F36" s="874">
        <f t="shared" ref="F36:G36" si="2">SUM(F37:F45)</f>
        <v>307866.29999999993</v>
      </c>
      <c r="G36" s="873">
        <f t="shared" si="2"/>
        <v>8381</v>
      </c>
      <c r="H36" s="875">
        <f t="shared" ref="H36" si="3">(G36/E36)*100</f>
        <v>303.00072306579898</v>
      </c>
      <c r="I36" s="207">
        <f t="shared" ref="I36:I45" si="4">(G36/F36)*100</f>
        <v>2.7222856155415522</v>
      </c>
    </row>
    <row r="37" spans="1:9">
      <c r="A37" s="858" t="s">
        <v>13</v>
      </c>
      <c r="B37" s="876" t="s">
        <v>513</v>
      </c>
      <c r="C37" s="877" t="s">
        <v>505</v>
      </c>
      <c r="D37" s="211" t="s">
        <v>12</v>
      </c>
      <c r="E37" s="209">
        <v>0</v>
      </c>
      <c r="F37" s="878">
        <v>290309.3</v>
      </c>
      <c r="G37" s="209">
        <v>7477</v>
      </c>
      <c r="H37" s="853" t="s">
        <v>214</v>
      </c>
      <c r="I37" s="210">
        <f t="shared" si="4"/>
        <v>2.5755289272510389</v>
      </c>
    </row>
    <row r="38" spans="1:9">
      <c r="A38" s="858" t="s">
        <v>13</v>
      </c>
      <c r="B38" s="876" t="s">
        <v>514</v>
      </c>
      <c r="C38" s="877" t="s">
        <v>506</v>
      </c>
      <c r="D38" s="211" t="s">
        <v>12</v>
      </c>
      <c r="E38" s="209">
        <v>0</v>
      </c>
      <c r="F38" s="878">
        <v>98.1</v>
      </c>
      <c r="G38" s="209">
        <v>0</v>
      </c>
      <c r="H38" s="853" t="s">
        <v>214</v>
      </c>
      <c r="I38" s="210">
        <f t="shared" si="4"/>
        <v>0</v>
      </c>
    </row>
    <row r="39" spans="1:9">
      <c r="A39" s="858" t="s">
        <v>13</v>
      </c>
      <c r="B39" s="876" t="s">
        <v>274</v>
      </c>
      <c r="C39" s="877" t="s">
        <v>507</v>
      </c>
      <c r="D39" s="211" t="s">
        <v>12</v>
      </c>
      <c r="E39" s="209">
        <v>2766</v>
      </c>
      <c r="F39" s="878">
        <v>9803</v>
      </c>
      <c r="G39" s="209">
        <v>3</v>
      </c>
      <c r="H39" s="879">
        <f t="shared" ref="H39" si="5">(G39/E39)*100</f>
        <v>0.10845986984815618</v>
      </c>
      <c r="I39" s="210">
        <f t="shared" si="4"/>
        <v>3.0602876670407019E-2</v>
      </c>
    </row>
    <row r="40" spans="1:9">
      <c r="A40" s="851" t="s">
        <v>13</v>
      </c>
      <c r="B40" s="876" t="s">
        <v>515</v>
      </c>
      <c r="C40" s="877" t="s">
        <v>508</v>
      </c>
      <c r="D40" s="211" t="s">
        <v>12</v>
      </c>
      <c r="E40" s="209">
        <v>0</v>
      </c>
      <c r="F40" s="878">
        <v>3</v>
      </c>
      <c r="G40" s="209">
        <v>0</v>
      </c>
      <c r="H40" s="853" t="s">
        <v>214</v>
      </c>
      <c r="I40" s="210">
        <f t="shared" si="4"/>
        <v>0</v>
      </c>
    </row>
    <row r="41" spans="1:9">
      <c r="A41" s="858" t="s">
        <v>13</v>
      </c>
      <c r="B41" s="876" t="s">
        <v>516</v>
      </c>
      <c r="C41" s="877" t="s">
        <v>509</v>
      </c>
      <c r="D41" s="211" t="s">
        <v>12</v>
      </c>
      <c r="E41" s="209">
        <v>0</v>
      </c>
      <c r="F41" s="878">
        <v>1868.1</v>
      </c>
      <c r="G41" s="209">
        <v>46</v>
      </c>
      <c r="H41" s="853" t="s">
        <v>214</v>
      </c>
      <c r="I41" s="210">
        <f t="shared" si="4"/>
        <v>2.462394946737327</v>
      </c>
    </row>
    <row r="42" spans="1:9">
      <c r="A42" s="858" t="s">
        <v>13</v>
      </c>
      <c r="B42" s="876" t="s">
        <v>517</v>
      </c>
      <c r="C42" s="877" t="s">
        <v>510</v>
      </c>
      <c r="D42" s="211" t="s">
        <v>12</v>
      </c>
      <c r="E42" s="209">
        <v>0</v>
      </c>
      <c r="F42" s="878">
        <v>1889.3</v>
      </c>
      <c r="G42" s="209">
        <v>587</v>
      </c>
      <c r="H42" s="853" t="s">
        <v>214</v>
      </c>
      <c r="I42" s="210">
        <f t="shared" si="4"/>
        <v>31.069708357592763</v>
      </c>
    </row>
    <row r="43" spans="1:9">
      <c r="A43" s="858" t="s">
        <v>13</v>
      </c>
      <c r="B43" s="876" t="s">
        <v>518</v>
      </c>
      <c r="C43" s="877" t="s">
        <v>511</v>
      </c>
      <c r="D43" s="211" t="s">
        <v>12</v>
      </c>
      <c r="E43" s="209">
        <v>0</v>
      </c>
      <c r="F43" s="878">
        <v>1815</v>
      </c>
      <c r="G43" s="209">
        <v>30</v>
      </c>
      <c r="H43" s="853" t="s">
        <v>214</v>
      </c>
      <c r="I43" s="210">
        <f t="shared" si="4"/>
        <v>1.6528925619834711</v>
      </c>
    </row>
    <row r="44" spans="1:9">
      <c r="A44" s="858" t="s">
        <v>13</v>
      </c>
      <c r="B44" s="876" t="s">
        <v>519</v>
      </c>
      <c r="C44" s="877" t="s">
        <v>512</v>
      </c>
      <c r="D44" s="211" t="s">
        <v>12</v>
      </c>
      <c r="E44" s="209">
        <v>0</v>
      </c>
      <c r="F44" s="878">
        <v>1462</v>
      </c>
      <c r="G44" s="209">
        <v>0</v>
      </c>
      <c r="H44" s="853" t="s">
        <v>214</v>
      </c>
      <c r="I44" s="210">
        <f t="shared" si="4"/>
        <v>0</v>
      </c>
    </row>
    <row r="45" spans="1:9">
      <c r="A45" s="851" t="s">
        <v>13</v>
      </c>
      <c r="B45" s="876" t="s">
        <v>520</v>
      </c>
      <c r="C45" s="877" t="s">
        <v>579</v>
      </c>
      <c r="D45" s="211" t="s">
        <v>12</v>
      </c>
      <c r="E45" s="209">
        <v>0</v>
      </c>
      <c r="F45" s="878">
        <v>618.5</v>
      </c>
      <c r="G45" s="209">
        <v>238</v>
      </c>
      <c r="H45" s="853" t="s">
        <v>214</v>
      </c>
      <c r="I45" s="210">
        <f t="shared" si="4"/>
        <v>38.48019401778496</v>
      </c>
    </row>
    <row r="46" spans="1:9" ht="16.5" thickBot="1">
      <c r="A46" s="880" t="s">
        <v>275</v>
      </c>
      <c r="B46" s="881"/>
      <c r="C46" s="881"/>
      <c r="D46" s="881"/>
      <c r="E46" s="882">
        <f>E36</f>
        <v>2766</v>
      </c>
      <c r="F46" s="883">
        <f>F36</f>
        <v>307866.29999999993</v>
      </c>
      <c r="G46" s="882">
        <f>G36</f>
        <v>8381</v>
      </c>
      <c r="H46" s="884">
        <f>(G46/E46)*100</f>
        <v>303.00072306579898</v>
      </c>
      <c r="I46" s="885">
        <f>G46/F46*100</f>
        <v>2.7222856155415522</v>
      </c>
    </row>
    <row r="47" spans="1:9" ht="16.5" thickBot="1">
      <c r="A47" s="214"/>
      <c r="B47" s="214"/>
      <c r="C47" s="214"/>
      <c r="D47" s="214"/>
      <c r="E47" s="214"/>
      <c r="F47" s="215"/>
      <c r="G47" s="214"/>
      <c r="H47" s="886"/>
      <c r="I47" s="886"/>
    </row>
    <row r="48" spans="1:9" ht="16.5" thickBot="1">
      <c r="A48" s="216" t="s">
        <v>276</v>
      </c>
      <c r="B48" s="217"/>
      <c r="C48" s="218"/>
      <c r="D48" s="213"/>
      <c r="E48" s="887">
        <f>E30+E46</f>
        <v>40949</v>
      </c>
      <c r="F48" s="888">
        <f>F30+F46</f>
        <v>346601.29999999993</v>
      </c>
      <c r="G48" s="887">
        <f>G30+G46</f>
        <v>15006</v>
      </c>
      <c r="H48" s="889">
        <f>(G48/E48)*100</f>
        <v>36.645583530733347</v>
      </c>
      <c r="I48" s="890">
        <f>(G48/F48)*100</f>
        <v>4.3294702010638746</v>
      </c>
    </row>
    <row r="53" spans="6:6">
      <c r="F53" s="156"/>
    </row>
  </sheetData>
  <mergeCells count="7">
    <mergeCell ref="B36:D36"/>
    <mergeCell ref="A5:E5"/>
    <mergeCell ref="A7:F7"/>
    <mergeCell ref="A8:F8"/>
    <mergeCell ref="A9:F9"/>
    <mergeCell ref="A10:F10"/>
    <mergeCell ref="B21:D21"/>
  </mergeCells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F30D-A2FE-407D-9A6B-40BACF548891}">
  <sheetPr>
    <pageSetUpPr fitToPage="1"/>
  </sheetPr>
  <dimension ref="A2:O56"/>
  <sheetViews>
    <sheetView topLeftCell="A15" workbookViewId="0">
      <selection activeCell="E51" sqref="E51"/>
    </sheetView>
  </sheetViews>
  <sheetFormatPr defaultRowHeight="15"/>
  <cols>
    <col min="1" max="2" width="12.7109375" customWidth="1"/>
    <col min="3" max="3" width="38.28515625" customWidth="1"/>
    <col min="4" max="4" width="41.7109375" customWidth="1"/>
    <col min="5" max="7" width="14.7109375" customWidth="1"/>
  </cols>
  <sheetData>
    <row r="2" spans="1:11" ht="15.75">
      <c r="A2" s="7" t="s">
        <v>17</v>
      </c>
      <c r="B2" s="6"/>
      <c r="C2" s="6"/>
      <c r="D2" s="828"/>
    </row>
    <row r="3" spans="1:11" ht="15.75" thickBot="1">
      <c r="A3" s="6"/>
      <c r="B3" s="6"/>
      <c r="C3" s="6"/>
      <c r="D3" s="828" t="s">
        <v>18</v>
      </c>
      <c r="G3" s="12"/>
      <c r="I3" s="12" t="s">
        <v>711</v>
      </c>
    </row>
    <row r="4" spans="1:11">
      <c r="A4" s="891" t="s">
        <v>1</v>
      </c>
      <c r="B4" s="184" t="s">
        <v>2</v>
      </c>
      <c r="C4" s="892" t="s">
        <v>3</v>
      </c>
      <c r="D4" s="194"/>
      <c r="E4" s="184" t="s">
        <v>4</v>
      </c>
      <c r="F4" s="184" t="s">
        <v>265</v>
      </c>
      <c r="G4" s="184" t="s">
        <v>266</v>
      </c>
      <c r="H4" s="219" t="s">
        <v>267</v>
      </c>
      <c r="I4" s="185" t="s">
        <v>267</v>
      </c>
    </row>
    <row r="5" spans="1:11">
      <c r="A5" s="893" t="s">
        <v>5</v>
      </c>
      <c r="B5" s="186" t="s">
        <v>6</v>
      </c>
      <c r="C5" s="428" t="s">
        <v>7</v>
      </c>
      <c r="D5" s="197" t="s">
        <v>8</v>
      </c>
      <c r="E5" s="186" t="s">
        <v>177</v>
      </c>
      <c r="F5" s="186" t="s">
        <v>272</v>
      </c>
      <c r="G5" s="186" t="s">
        <v>269</v>
      </c>
      <c r="H5" s="220" t="s">
        <v>270</v>
      </c>
      <c r="I5" s="187" t="s">
        <v>271</v>
      </c>
    </row>
    <row r="6" spans="1:11" ht="15.75" thickBot="1">
      <c r="A6" s="894" t="s">
        <v>9</v>
      </c>
      <c r="B6" s="158" t="s">
        <v>10</v>
      </c>
      <c r="C6" s="895"/>
      <c r="D6" s="200"/>
      <c r="E6" s="158" t="s">
        <v>253</v>
      </c>
      <c r="F6" s="188">
        <v>46203</v>
      </c>
      <c r="G6" s="188">
        <f>F6</f>
        <v>46203</v>
      </c>
      <c r="H6" s="221" t="s">
        <v>163</v>
      </c>
      <c r="I6" s="189" t="s">
        <v>163</v>
      </c>
    </row>
    <row r="7" spans="1:11" ht="15.75">
      <c r="A7" s="896" t="s">
        <v>11</v>
      </c>
      <c r="B7" s="897"/>
      <c r="C7" s="203"/>
      <c r="D7" s="898"/>
      <c r="E7" s="899"/>
      <c r="F7" s="900"/>
      <c r="G7" s="833"/>
      <c r="H7" s="833"/>
      <c r="I7" s="901"/>
    </row>
    <row r="8" spans="1:11">
      <c r="A8" s="902" t="s">
        <v>19</v>
      </c>
      <c r="B8" s="903" t="s">
        <v>192</v>
      </c>
      <c r="C8" s="904"/>
      <c r="D8" s="905"/>
      <c r="E8" s="136">
        <f>SUM(E9:E15)</f>
        <v>119051</v>
      </c>
      <c r="F8" s="906">
        <f>SUM(F9:F15)</f>
        <v>119733.5</v>
      </c>
      <c r="G8" s="179">
        <f>SUM(G9:G15)</f>
        <v>42631</v>
      </c>
      <c r="H8" s="837">
        <f>G8/E8*100</f>
        <v>35.809023023746128</v>
      </c>
      <c r="I8" s="907">
        <f>G8/F8*100</f>
        <v>35.604905895175534</v>
      </c>
    </row>
    <row r="9" spans="1:11">
      <c r="A9" s="908"/>
      <c r="B9" s="821"/>
      <c r="C9" s="821" t="s">
        <v>20</v>
      </c>
      <c r="D9" s="821" t="s">
        <v>21</v>
      </c>
      <c r="E9" s="909">
        <v>11500</v>
      </c>
      <c r="F9" s="910">
        <v>11466.7</v>
      </c>
      <c r="G9" s="909">
        <v>6205</v>
      </c>
      <c r="H9" s="843">
        <f t="shared" ref="H9:H17" si="0">G9/E9*100</f>
        <v>53.956521739130437</v>
      </c>
      <c r="I9" s="911">
        <f t="shared" ref="I9:I17" si="1">G9/F9*100</f>
        <v>54.113214787166307</v>
      </c>
    </row>
    <row r="10" spans="1:11">
      <c r="A10" s="309"/>
      <c r="B10" s="821"/>
      <c r="C10" s="821" t="s">
        <v>161</v>
      </c>
      <c r="D10" s="821" t="s">
        <v>22</v>
      </c>
      <c r="E10" s="909">
        <v>4000</v>
      </c>
      <c r="F10" s="910">
        <v>4033.3</v>
      </c>
      <c r="G10" s="909">
        <v>1557</v>
      </c>
      <c r="H10" s="843">
        <f t="shared" si="0"/>
        <v>38.924999999999997</v>
      </c>
      <c r="I10" s="911">
        <f t="shared" si="1"/>
        <v>38.603624823345648</v>
      </c>
    </row>
    <row r="11" spans="1:11">
      <c r="A11" s="309"/>
      <c r="B11" s="821"/>
      <c r="C11" s="821" t="s">
        <v>23</v>
      </c>
      <c r="D11" s="821" t="s">
        <v>24</v>
      </c>
      <c r="E11" s="909">
        <v>400</v>
      </c>
      <c r="F11" s="910">
        <v>400</v>
      </c>
      <c r="G11" s="909">
        <v>119</v>
      </c>
      <c r="H11" s="843">
        <f t="shared" si="0"/>
        <v>29.75</v>
      </c>
      <c r="I11" s="911">
        <f t="shared" si="1"/>
        <v>29.75</v>
      </c>
      <c r="K11" s="156"/>
    </row>
    <row r="12" spans="1:11">
      <c r="A12" s="908"/>
      <c r="B12" s="147"/>
      <c r="C12" s="821" t="s">
        <v>190</v>
      </c>
      <c r="D12" s="821" t="s">
        <v>25</v>
      </c>
      <c r="E12" s="909">
        <v>73900</v>
      </c>
      <c r="F12" s="910">
        <v>73900</v>
      </c>
      <c r="G12" s="909">
        <v>22848</v>
      </c>
      <c r="H12" s="843">
        <f t="shared" si="0"/>
        <v>30.917456021650878</v>
      </c>
      <c r="I12" s="911">
        <f t="shared" si="1"/>
        <v>30.917456021650878</v>
      </c>
    </row>
    <row r="13" spans="1:11">
      <c r="A13" s="908"/>
      <c r="B13" s="912"/>
      <c r="C13" s="913" t="s">
        <v>170</v>
      </c>
      <c r="D13" s="913" t="s">
        <v>26</v>
      </c>
      <c r="E13" s="909">
        <v>8000</v>
      </c>
      <c r="F13" s="910">
        <v>8000</v>
      </c>
      <c r="G13" s="909">
        <v>4485</v>
      </c>
      <c r="H13" s="843">
        <f t="shared" si="0"/>
        <v>56.062500000000007</v>
      </c>
      <c r="I13" s="911">
        <f t="shared" si="1"/>
        <v>56.062500000000007</v>
      </c>
      <c r="J13" s="872"/>
    </row>
    <row r="14" spans="1:11">
      <c r="A14" s="914"/>
      <c r="B14" s="912"/>
      <c r="C14" s="913" t="s">
        <v>203</v>
      </c>
      <c r="D14" s="915" t="s">
        <v>204</v>
      </c>
      <c r="E14" s="916">
        <v>13556</v>
      </c>
      <c r="F14" s="917">
        <v>13556</v>
      </c>
      <c r="G14" s="909">
        <v>5858</v>
      </c>
      <c r="H14" s="843">
        <f t="shared" si="0"/>
        <v>43.213337267630571</v>
      </c>
      <c r="I14" s="911">
        <f t="shared" si="1"/>
        <v>43.213337267630571</v>
      </c>
    </row>
    <row r="15" spans="1:11">
      <c r="A15" s="914"/>
      <c r="B15" s="912"/>
      <c r="C15" s="913" t="s">
        <v>180</v>
      </c>
      <c r="D15" s="915" t="s">
        <v>125</v>
      </c>
      <c r="E15" s="916">
        <v>7695</v>
      </c>
      <c r="F15" s="917">
        <v>8377.5</v>
      </c>
      <c r="G15" s="909">
        <v>1559</v>
      </c>
      <c r="H15" s="843">
        <f t="shared" si="0"/>
        <v>20.259909031838859</v>
      </c>
      <c r="I15" s="911">
        <f t="shared" si="1"/>
        <v>18.609370337212773</v>
      </c>
    </row>
    <row r="16" spans="1:11" ht="15.75" thickBot="1">
      <c r="A16" s="914"/>
      <c r="B16" s="912"/>
      <c r="C16" s="913"/>
      <c r="D16" s="915"/>
      <c r="E16" s="916"/>
      <c r="F16" s="917"/>
      <c r="G16" s="918"/>
      <c r="H16" s="918"/>
      <c r="I16" s="919"/>
    </row>
    <row r="17" spans="1:12" ht="16.5" thickBot="1">
      <c r="A17" s="1166" t="s">
        <v>16</v>
      </c>
      <c r="B17" s="1167"/>
      <c r="C17" s="1168"/>
      <c r="D17" s="920"/>
      <c r="E17" s="864">
        <f>E8</f>
        <v>119051</v>
      </c>
      <c r="F17" s="865">
        <f>F8</f>
        <v>119733.5</v>
      </c>
      <c r="G17" s="864">
        <f>G8</f>
        <v>42631</v>
      </c>
      <c r="H17" s="866">
        <f t="shared" si="0"/>
        <v>35.809023023746128</v>
      </c>
      <c r="I17" s="921">
        <f t="shared" si="1"/>
        <v>35.604905895175534</v>
      </c>
    </row>
    <row r="18" spans="1:12" ht="16.5" thickBot="1">
      <c r="A18" s="9"/>
      <c r="B18" s="9"/>
      <c r="C18" s="9"/>
      <c r="D18" s="9"/>
      <c r="E18" s="870"/>
      <c r="F18" s="870"/>
      <c r="G18" s="871"/>
      <c r="H18" s="872"/>
    </row>
    <row r="19" spans="1:12">
      <c r="A19" s="192" t="s">
        <v>1</v>
      </c>
      <c r="B19" s="184" t="s">
        <v>2</v>
      </c>
      <c r="C19" s="193" t="s">
        <v>3</v>
      </c>
      <c r="D19" s="194"/>
      <c r="E19" s="184" t="s">
        <v>4</v>
      </c>
      <c r="F19" s="184" t="s">
        <v>265</v>
      </c>
      <c r="G19" s="184" t="s">
        <v>266</v>
      </c>
      <c r="H19" s="184" t="s">
        <v>267</v>
      </c>
      <c r="I19" s="185" t="s">
        <v>267</v>
      </c>
    </row>
    <row r="20" spans="1:12">
      <c r="A20" s="195" t="s">
        <v>5</v>
      </c>
      <c r="B20" s="186" t="s">
        <v>6</v>
      </c>
      <c r="C20" s="196" t="s">
        <v>7</v>
      </c>
      <c r="D20" s="197" t="s">
        <v>8</v>
      </c>
      <c r="E20" s="186" t="s">
        <v>177</v>
      </c>
      <c r="F20" s="186" t="s">
        <v>272</v>
      </c>
      <c r="G20" s="186" t="s">
        <v>269</v>
      </c>
      <c r="H20" s="186" t="s">
        <v>270</v>
      </c>
      <c r="I20" s="187" t="s">
        <v>271</v>
      </c>
      <c r="L20" s="872"/>
    </row>
    <row r="21" spans="1:12" ht="15.75" thickBot="1">
      <c r="A21" s="195" t="s">
        <v>9</v>
      </c>
      <c r="B21" s="186" t="s">
        <v>10</v>
      </c>
      <c r="C21" s="196"/>
      <c r="D21" s="197"/>
      <c r="E21" s="186" t="s">
        <v>253</v>
      </c>
      <c r="F21" s="222">
        <v>46203</v>
      </c>
      <c r="G21" s="222">
        <f>F21</f>
        <v>46203</v>
      </c>
      <c r="H21" s="222" t="s">
        <v>163</v>
      </c>
      <c r="I21" s="187" t="s">
        <v>163</v>
      </c>
    </row>
    <row r="22" spans="1:12" ht="15.75">
      <c r="A22" s="922" t="s">
        <v>273</v>
      </c>
      <c r="B22" s="923"/>
      <c r="C22" s="924"/>
      <c r="D22" s="925"/>
      <c r="E22" s="926"/>
      <c r="F22" s="927"/>
      <c r="G22" s="926"/>
      <c r="H22" s="923"/>
      <c r="I22" s="928"/>
    </row>
    <row r="23" spans="1:12">
      <c r="A23" s="205" t="s">
        <v>19</v>
      </c>
      <c r="B23" s="1156" t="s">
        <v>192</v>
      </c>
      <c r="C23" s="1169"/>
      <c r="D23" s="1156"/>
      <c r="E23" s="929">
        <f>SUM(E24:E36)</f>
        <v>3353</v>
      </c>
      <c r="F23" s="930">
        <f>SUM(F24:F37)</f>
        <v>19799.900000000001</v>
      </c>
      <c r="G23" s="929">
        <f t="shared" ref="G23" si="2">SUM(G24:G36)</f>
        <v>1599</v>
      </c>
      <c r="H23" s="875">
        <f>(G23/E23)*100</f>
        <v>47.688637041455415</v>
      </c>
      <c r="I23" s="207">
        <f>(G23/F23)*100</f>
        <v>8.0757983626179914</v>
      </c>
    </row>
    <row r="24" spans="1:12">
      <c r="A24" s="253" t="s">
        <v>19</v>
      </c>
      <c r="B24" s="876" t="s">
        <v>295</v>
      </c>
      <c r="C24" s="1119" t="s">
        <v>521</v>
      </c>
      <c r="D24" s="821" t="s">
        <v>25</v>
      </c>
      <c r="E24" s="414">
        <v>1005</v>
      </c>
      <c r="F24" s="931">
        <v>1005</v>
      </c>
      <c r="G24" s="209">
        <v>0</v>
      </c>
      <c r="H24" s="879">
        <f t="shared" ref="H24:H27" si="3">(G24/E24)*100</f>
        <v>0</v>
      </c>
      <c r="I24" s="210">
        <f t="shared" ref="I24:I37" si="4">(G24/F24)*100</f>
        <v>0</v>
      </c>
    </row>
    <row r="25" spans="1:12">
      <c r="A25" s="253" t="s">
        <v>19</v>
      </c>
      <c r="B25" s="876" t="s">
        <v>291</v>
      </c>
      <c r="C25" s="1119" t="s">
        <v>292</v>
      </c>
      <c r="D25" s="821" t="s">
        <v>25</v>
      </c>
      <c r="E25" s="414">
        <v>500</v>
      </c>
      <c r="F25" s="931">
        <v>520</v>
      </c>
      <c r="G25" s="209">
        <v>0</v>
      </c>
      <c r="H25" s="879">
        <f t="shared" si="3"/>
        <v>0</v>
      </c>
      <c r="I25" s="210">
        <f t="shared" si="4"/>
        <v>0</v>
      </c>
    </row>
    <row r="26" spans="1:12" ht="30" customHeight="1">
      <c r="A26" s="253" t="s">
        <v>19</v>
      </c>
      <c r="B26" s="876" t="s">
        <v>288</v>
      </c>
      <c r="C26" s="1120" t="s">
        <v>704</v>
      </c>
      <c r="D26" s="821" t="s">
        <v>25</v>
      </c>
      <c r="E26" s="414">
        <v>500</v>
      </c>
      <c r="F26" s="931">
        <v>500</v>
      </c>
      <c r="G26" s="209">
        <v>178</v>
      </c>
      <c r="H26" s="879">
        <f t="shared" si="3"/>
        <v>35.6</v>
      </c>
      <c r="I26" s="210">
        <f t="shared" si="4"/>
        <v>35.6</v>
      </c>
    </row>
    <row r="27" spans="1:12">
      <c r="A27" s="253" t="s">
        <v>19</v>
      </c>
      <c r="B27" s="876" t="s">
        <v>289</v>
      </c>
      <c r="C27" s="1119" t="s">
        <v>290</v>
      </c>
      <c r="D27" s="821" t="s">
        <v>25</v>
      </c>
      <c r="E27" s="414">
        <v>250</v>
      </c>
      <c r="F27" s="931">
        <v>250</v>
      </c>
      <c r="G27" s="209">
        <v>0</v>
      </c>
      <c r="H27" s="879">
        <f t="shared" si="3"/>
        <v>0</v>
      </c>
      <c r="I27" s="210">
        <f t="shared" si="4"/>
        <v>0</v>
      </c>
    </row>
    <row r="28" spans="1:12" ht="30.75" customHeight="1">
      <c r="A28" s="253" t="s">
        <v>19</v>
      </c>
      <c r="B28" s="208" t="s">
        <v>380</v>
      </c>
      <c r="C28" s="1121" t="s">
        <v>381</v>
      </c>
      <c r="D28" s="821" t="s">
        <v>25</v>
      </c>
      <c r="E28" s="414">
        <v>0</v>
      </c>
      <c r="F28" s="931">
        <v>242</v>
      </c>
      <c r="G28" s="135">
        <v>0</v>
      </c>
      <c r="H28" s="853" t="s">
        <v>214</v>
      </c>
      <c r="I28" s="210">
        <f t="shared" si="4"/>
        <v>0</v>
      </c>
    </row>
    <row r="29" spans="1:12" ht="30" customHeight="1">
      <c r="A29" s="932" t="s">
        <v>19</v>
      </c>
      <c r="B29" s="208" t="s">
        <v>293</v>
      </c>
      <c r="C29" s="1118" t="s">
        <v>294</v>
      </c>
      <c r="D29" s="821" t="s">
        <v>25</v>
      </c>
      <c r="E29" s="414">
        <v>1098</v>
      </c>
      <c r="F29" s="931">
        <v>1078</v>
      </c>
      <c r="G29" s="135">
        <v>895</v>
      </c>
      <c r="H29" s="879">
        <f t="shared" ref="H29" si="5">(G29/E29)*100</f>
        <v>81.511839708561013</v>
      </c>
      <c r="I29" s="210">
        <f t="shared" si="4"/>
        <v>83.024118738404454</v>
      </c>
    </row>
    <row r="30" spans="1:12">
      <c r="A30" s="932" t="s">
        <v>19</v>
      </c>
      <c r="B30" s="933" t="s">
        <v>528</v>
      </c>
      <c r="C30" s="1118" t="s">
        <v>522</v>
      </c>
      <c r="D30" s="821" t="s">
        <v>25</v>
      </c>
      <c r="E30" s="414">
        <v>0</v>
      </c>
      <c r="F30" s="931">
        <v>8000</v>
      </c>
      <c r="G30" s="135">
        <v>0</v>
      </c>
      <c r="H30" s="853" t="s">
        <v>214</v>
      </c>
      <c r="I30" s="210">
        <f t="shared" si="4"/>
        <v>0</v>
      </c>
    </row>
    <row r="31" spans="1:12" ht="30" customHeight="1">
      <c r="A31" s="932" t="s">
        <v>19</v>
      </c>
      <c r="B31" s="934" t="s">
        <v>382</v>
      </c>
      <c r="C31" s="1118" t="s">
        <v>523</v>
      </c>
      <c r="D31" s="821" t="s">
        <v>25</v>
      </c>
      <c r="E31" s="414">
        <v>0</v>
      </c>
      <c r="F31" s="931">
        <v>1912</v>
      </c>
      <c r="G31" s="135">
        <v>0</v>
      </c>
      <c r="H31" s="853" t="s">
        <v>214</v>
      </c>
      <c r="I31" s="210">
        <f t="shared" si="4"/>
        <v>0</v>
      </c>
    </row>
    <row r="32" spans="1:12" ht="27" customHeight="1">
      <c r="A32" s="932" t="s">
        <v>19</v>
      </c>
      <c r="B32" s="934" t="s">
        <v>383</v>
      </c>
      <c r="C32" s="1118" t="s">
        <v>384</v>
      </c>
      <c r="D32" s="821" t="s">
        <v>25</v>
      </c>
      <c r="E32" s="414">
        <v>0</v>
      </c>
      <c r="F32" s="931">
        <v>412.5</v>
      </c>
      <c r="G32" s="135">
        <v>0</v>
      </c>
      <c r="H32" s="853" t="s">
        <v>214</v>
      </c>
      <c r="I32" s="210">
        <f t="shared" si="4"/>
        <v>0</v>
      </c>
    </row>
    <row r="33" spans="1:15" ht="27" customHeight="1">
      <c r="A33" s="932" t="s">
        <v>19</v>
      </c>
      <c r="B33" s="934" t="s">
        <v>529</v>
      </c>
      <c r="C33" s="1118" t="s">
        <v>524</v>
      </c>
      <c r="D33" s="821" t="s">
        <v>25</v>
      </c>
      <c r="E33" s="414">
        <v>0</v>
      </c>
      <c r="F33" s="931">
        <v>1140</v>
      </c>
      <c r="G33" s="135">
        <v>311</v>
      </c>
      <c r="H33" s="853" t="s">
        <v>214</v>
      </c>
      <c r="I33" s="210">
        <f t="shared" si="4"/>
        <v>27.280701754385966</v>
      </c>
    </row>
    <row r="34" spans="1:15" ht="15" customHeight="1">
      <c r="A34" s="932" t="s">
        <v>19</v>
      </c>
      <c r="B34" s="934" t="s">
        <v>385</v>
      </c>
      <c r="C34" s="1118" t="s">
        <v>386</v>
      </c>
      <c r="D34" s="821" t="s">
        <v>25</v>
      </c>
      <c r="E34" s="414">
        <v>0</v>
      </c>
      <c r="F34" s="931">
        <v>1196</v>
      </c>
      <c r="G34" s="135">
        <v>166</v>
      </c>
      <c r="H34" s="853" t="s">
        <v>214</v>
      </c>
      <c r="I34" s="210">
        <f t="shared" si="4"/>
        <v>13.879598662207357</v>
      </c>
    </row>
    <row r="35" spans="1:15" ht="27" customHeight="1">
      <c r="A35" s="932" t="s">
        <v>19</v>
      </c>
      <c r="B35" s="934" t="s">
        <v>530</v>
      </c>
      <c r="C35" s="1118" t="s">
        <v>525</v>
      </c>
      <c r="D35" s="821" t="s">
        <v>25</v>
      </c>
      <c r="E35" s="414">
        <v>0</v>
      </c>
      <c r="F35" s="931">
        <v>573.4</v>
      </c>
      <c r="G35" s="135">
        <v>0</v>
      </c>
      <c r="H35" s="853" t="s">
        <v>214</v>
      </c>
      <c r="I35" s="210">
        <f t="shared" si="4"/>
        <v>0</v>
      </c>
    </row>
    <row r="36" spans="1:15" ht="15" customHeight="1">
      <c r="A36" s="935" t="s">
        <v>19</v>
      </c>
      <c r="B36" s="936" t="s">
        <v>531</v>
      </c>
      <c r="C36" s="1122" t="s">
        <v>526</v>
      </c>
      <c r="D36" s="821" t="s">
        <v>25</v>
      </c>
      <c r="E36" s="209">
        <v>0</v>
      </c>
      <c r="F36" s="878">
        <v>1200</v>
      </c>
      <c r="G36" s="135">
        <v>49</v>
      </c>
      <c r="H36" s="853" t="s">
        <v>214</v>
      </c>
      <c r="I36" s="210">
        <f t="shared" si="4"/>
        <v>4.083333333333333</v>
      </c>
      <c r="O36" t="s">
        <v>379</v>
      </c>
    </row>
    <row r="37" spans="1:15" ht="15" customHeight="1" thickBot="1">
      <c r="A37" s="429" t="s">
        <v>19</v>
      </c>
      <c r="B37" s="937" t="s">
        <v>532</v>
      </c>
      <c r="C37" s="1123" t="s">
        <v>527</v>
      </c>
      <c r="D37" s="821" t="s">
        <v>25</v>
      </c>
      <c r="E37" s="938">
        <v>0</v>
      </c>
      <c r="F37" s="1124">
        <v>1771</v>
      </c>
      <c r="G37" s="939">
        <v>0</v>
      </c>
      <c r="H37" s="853" t="s">
        <v>214</v>
      </c>
      <c r="I37" s="940">
        <f t="shared" si="4"/>
        <v>0</v>
      </c>
    </row>
    <row r="38" spans="1:15" ht="16.5" thickBot="1">
      <c r="A38" s="228" t="s">
        <v>275</v>
      </c>
      <c r="B38" s="226"/>
      <c r="C38" s="226"/>
      <c r="D38" s="226"/>
      <c r="E38" s="941">
        <f>E23</f>
        <v>3353</v>
      </c>
      <c r="F38" s="942">
        <v>19799.900000000001</v>
      </c>
      <c r="G38" s="941">
        <f>G23</f>
        <v>1599</v>
      </c>
      <c r="H38" s="943">
        <f>(G38/E38)*100</f>
        <v>47.688637041455415</v>
      </c>
      <c r="I38" s="944">
        <f>G38/F38*100</f>
        <v>8.0757983626179914</v>
      </c>
    </row>
    <row r="39" spans="1:15" ht="16.5" thickBot="1">
      <c r="A39" s="214"/>
      <c r="B39" s="214"/>
      <c r="C39" s="214"/>
      <c r="D39" s="214"/>
      <c r="E39" s="214"/>
      <c r="F39" s="215"/>
      <c r="G39" s="214"/>
      <c r="H39" s="886"/>
      <c r="I39" s="886"/>
    </row>
    <row r="40" spans="1:15" ht="16.5" thickBot="1">
      <c r="A40" s="223" t="s">
        <v>277</v>
      </c>
      <c r="B40" s="224"/>
      <c r="C40" s="225"/>
      <c r="D40" s="226"/>
      <c r="E40" s="941">
        <f>E17+E38</f>
        <v>122404</v>
      </c>
      <c r="F40" s="942">
        <f>F17+F38</f>
        <v>139533.4</v>
      </c>
      <c r="G40" s="941">
        <f>G17+G38</f>
        <v>44230</v>
      </c>
      <c r="H40" s="943">
        <f>(G40/E40)*100</f>
        <v>36.134440050978725</v>
      </c>
      <c r="I40" s="945">
        <f>(G40/F40)*100</f>
        <v>31.69850372742297</v>
      </c>
    </row>
    <row r="52" ht="30.75" customHeight="1"/>
    <row r="56" ht="27" customHeight="1"/>
  </sheetData>
  <mergeCells count="2">
    <mergeCell ref="A17:C17"/>
    <mergeCell ref="B23:D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E8A73-E0E0-4787-9390-5639A762F094}">
  <sheetPr>
    <pageSetUpPr fitToPage="1"/>
  </sheetPr>
  <dimension ref="A1:I33"/>
  <sheetViews>
    <sheetView zoomScaleNormal="100" workbookViewId="0">
      <selection activeCell="M28" sqref="M28"/>
    </sheetView>
  </sheetViews>
  <sheetFormatPr defaultRowHeight="15"/>
  <cols>
    <col min="1" max="1" width="12.7109375" customWidth="1"/>
    <col min="2" max="2" width="12.85546875" customWidth="1"/>
    <col min="3" max="3" width="46.85546875" customWidth="1"/>
    <col min="4" max="4" width="39.7109375" customWidth="1"/>
    <col min="5" max="7" width="14.7109375" customWidth="1"/>
  </cols>
  <sheetData>
    <row r="1" spans="1:9" ht="18">
      <c r="C1" s="2"/>
    </row>
    <row r="2" spans="1:9" ht="15.75">
      <c r="A2" s="1" t="s">
        <v>27</v>
      </c>
    </row>
    <row r="3" spans="1:9" ht="16.5" thickBot="1">
      <c r="A3" s="6"/>
      <c r="B3" s="7"/>
      <c r="C3" s="6"/>
      <c r="D3" s="6"/>
      <c r="G3" s="12"/>
      <c r="I3" s="12" t="s">
        <v>712</v>
      </c>
    </row>
    <row r="4" spans="1:9">
      <c r="A4" s="891" t="s">
        <v>1</v>
      </c>
      <c r="B4" s="184" t="s">
        <v>2</v>
      </c>
      <c r="C4" s="892" t="s">
        <v>3</v>
      </c>
      <c r="D4" s="184"/>
      <c r="E4" s="184" t="s">
        <v>4</v>
      </c>
      <c r="F4" s="184" t="s">
        <v>265</v>
      </c>
      <c r="G4" s="164" t="s">
        <v>266</v>
      </c>
      <c r="H4" s="184" t="s">
        <v>267</v>
      </c>
      <c r="I4" s="185" t="s">
        <v>267</v>
      </c>
    </row>
    <row r="5" spans="1:9">
      <c r="A5" s="893" t="s">
        <v>5</v>
      </c>
      <c r="B5" s="186" t="s">
        <v>6</v>
      </c>
      <c r="C5" s="428" t="s">
        <v>7</v>
      </c>
      <c r="D5" s="197" t="s">
        <v>8</v>
      </c>
      <c r="E5" s="186" t="s">
        <v>177</v>
      </c>
      <c r="F5" s="186" t="s">
        <v>272</v>
      </c>
      <c r="G5" s="165" t="s">
        <v>269</v>
      </c>
      <c r="H5" s="186" t="s">
        <v>270</v>
      </c>
      <c r="I5" s="187" t="s">
        <v>271</v>
      </c>
    </row>
    <row r="6" spans="1:9" ht="15.75" thickBot="1">
      <c r="A6" s="894" t="s">
        <v>9</v>
      </c>
      <c r="B6" s="158" t="s">
        <v>10</v>
      </c>
      <c r="C6" s="895"/>
      <c r="D6" s="200"/>
      <c r="E6" s="158" t="s">
        <v>253</v>
      </c>
      <c r="F6" s="188">
        <v>46203</v>
      </c>
      <c r="G6" s="188">
        <f>F6</f>
        <v>46203</v>
      </c>
      <c r="H6" s="188" t="s">
        <v>163</v>
      </c>
      <c r="I6" s="189" t="s">
        <v>163</v>
      </c>
    </row>
    <row r="7" spans="1:9" ht="15.75">
      <c r="A7" s="946" t="s">
        <v>11</v>
      </c>
      <c r="B7" s="947"/>
      <c r="C7" s="203"/>
      <c r="D7" s="948"/>
      <c r="E7" s="949"/>
      <c r="F7" s="950"/>
      <c r="G7" s="833"/>
      <c r="H7" s="833"/>
      <c r="I7" s="951"/>
    </row>
    <row r="8" spans="1:9">
      <c r="A8" s="836" t="s">
        <v>28</v>
      </c>
      <c r="B8" s="952" t="s">
        <v>29</v>
      </c>
      <c r="C8" s="953"/>
      <c r="D8" s="954"/>
      <c r="E8" s="134">
        <f>SUM(E9:E13)</f>
        <v>3340</v>
      </c>
      <c r="F8" s="258">
        <f>SUM(F9:F13)</f>
        <v>3340</v>
      </c>
      <c r="G8" s="134">
        <f>SUM(G9:G13)</f>
        <v>690</v>
      </c>
      <c r="H8" s="837">
        <f>G8/E8*100</f>
        <v>20.658682634730539</v>
      </c>
      <c r="I8" s="838">
        <f>G8/F8*100</f>
        <v>20.658682634730539</v>
      </c>
    </row>
    <row r="9" spans="1:9">
      <c r="A9" s="309"/>
      <c r="B9" s="147"/>
      <c r="C9" s="149" t="s">
        <v>23</v>
      </c>
      <c r="D9" s="955" t="s">
        <v>30</v>
      </c>
      <c r="E9" s="956">
        <v>900</v>
      </c>
      <c r="F9" s="957">
        <f>840+60</f>
        <v>900</v>
      </c>
      <c r="G9" s="958">
        <v>274</v>
      </c>
      <c r="H9" s="843">
        <f t="shared" ref="H9:H14" si="0">G9/E9*100</f>
        <v>30.444444444444446</v>
      </c>
      <c r="I9" s="844">
        <f t="shared" ref="I9:I14" si="1">G9/F9*100</f>
        <v>30.444444444444446</v>
      </c>
    </row>
    <row r="10" spans="1:9">
      <c r="A10" s="407"/>
      <c r="B10" s="208"/>
      <c r="C10" s="959" t="s">
        <v>247</v>
      </c>
      <c r="D10" s="955" t="s">
        <v>30</v>
      </c>
      <c r="E10" s="960">
        <v>500</v>
      </c>
      <c r="F10" s="961">
        <v>500</v>
      </c>
      <c r="G10" s="958">
        <v>101</v>
      </c>
      <c r="H10" s="843">
        <f t="shared" si="0"/>
        <v>20.200000000000003</v>
      </c>
      <c r="I10" s="844">
        <f t="shared" si="1"/>
        <v>20.200000000000003</v>
      </c>
    </row>
    <row r="11" spans="1:9" ht="15" customHeight="1">
      <c r="A11" s="407"/>
      <c r="B11" s="147"/>
      <c r="C11" s="959" t="s">
        <v>187</v>
      </c>
      <c r="D11" s="962" t="s">
        <v>30</v>
      </c>
      <c r="E11" s="960">
        <v>800</v>
      </c>
      <c r="F11" s="961">
        <v>800</v>
      </c>
      <c r="G11" s="958">
        <v>227</v>
      </c>
      <c r="H11" s="843">
        <f t="shared" si="0"/>
        <v>28.375</v>
      </c>
      <c r="I11" s="844">
        <f t="shared" si="1"/>
        <v>28.375</v>
      </c>
    </row>
    <row r="12" spans="1:9" ht="15" customHeight="1">
      <c r="A12" s="407"/>
      <c r="B12" s="963"/>
      <c r="C12" s="149" t="s">
        <v>15</v>
      </c>
      <c r="D12" s="962" t="s">
        <v>30</v>
      </c>
      <c r="E12" s="960">
        <v>1000</v>
      </c>
      <c r="F12" s="961">
        <v>1000</v>
      </c>
      <c r="G12" s="958">
        <v>15</v>
      </c>
      <c r="H12" s="843">
        <f t="shared" si="0"/>
        <v>1.5</v>
      </c>
      <c r="I12" s="844">
        <f t="shared" si="1"/>
        <v>1.5</v>
      </c>
    </row>
    <row r="13" spans="1:9" ht="15" customHeight="1" thickBot="1">
      <c r="A13" s="407"/>
      <c r="B13" s="963"/>
      <c r="C13" s="964" t="s">
        <v>195</v>
      </c>
      <c r="D13" s="965" t="s">
        <v>30</v>
      </c>
      <c r="E13" s="966">
        <v>140</v>
      </c>
      <c r="F13" s="967">
        <v>140</v>
      </c>
      <c r="G13" s="968">
        <v>73</v>
      </c>
      <c r="H13" s="861">
        <f t="shared" si="0"/>
        <v>52.142857142857146</v>
      </c>
      <c r="I13" s="862">
        <f t="shared" si="1"/>
        <v>52.142857142857146</v>
      </c>
    </row>
    <row r="14" spans="1:9" ht="16.5" customHeight="1" thickBot="1">
      <c r="A14" s="1170" t="s">
        <v>16</v>
      </c>
      <c r="B14" s="1171"/>
      <c r="C14" s="1172"/>
      <c r="D14" s="969"/>
      <c r="E14" s="864">
        <f>E8</f>
        <v>3340</v>
      </c>
      <c r="F14" s="865">
        <f>F8</f>
        <v>3340</v>
      </c>
      <c r="G14" s="864">
        <f>G8</f>
        <v>690</v>
      </c>
      <c r="H14" s="866">
        <f t="shared" si="0"/>
        <v>20.658682634730539</v>
      </c>
      <c r="I14" s="867">
        <f t="shared" si="1"/>
        <v>20.658682634730539</v>
      </c>
    </row>
    <row r="15" spans="1:9" ht="15.75" thickBot="1"/>
    <row r="16" spans="1:9">
      <c r="A16" s="192" t="s">
        <v>1</v>
      </c>
      <c r="B16" s="184" t="s">
        <v>2</v>
      </c>
      <c r="C16" s="193" t="s">
        <v>3</v>
      </c>
      <c r="D16" s="194"/>
      <c r="E16" s="184" t="s">
        <v>278</v>
      </c>
      <c r="F16" s="184" t="s">
        <v>265</v>
      </c>
      <c r="G16" s="164" t="s">
        <v>266</v>
      </c>
      <c r="H16" s="184" t="s">
        <v>267</v>
      </c>
      <c r="I16" s="185" t="s">
        <v>267</v>
      </c>
    </row>
    <row r="17" spans="1:9">
      <c r="A17" s="195" t="s">
        <v>5</v>
      </c>
      <c r="B17" s="186" t="s">
        <v>6</v>
      </c>
      <c r="C17" s="196" t="s">
        <v>7</v>
      </c>
      <c r="D17" s="197" t="s">
        <v>8</v>
      </c>
      <c r="E17" s="186" t="s">
        <v>155</v>
      </c>
      <c r="F17" s="186" t="s">
        <v>272</v>
      </c>
      <c r="G17" s="165" t="s">
        <v>269</v>
      </c>
      <c r="H17" s="186" t="s">
        <v>270</v>
      </c>
      <c r="I17" s="187" t="s">
        <v>271</v>
      </c>
    </row>
    <row r="18" spans="1:9" ht="15.75" thickBot="1">
      <c r="A18" s="198" t="s">
        <v>9</v>
      </c>
      <c r="B18" s="158" t="s">
        <v>10</v>
      </c>
      <c r="C18" s="199"/>
      <c r="D18" s="200"/>
      <c r="E18" s="158" t="s">
        <v>253</v>
      </c>
      <c r="F18" s="188">
        <v>46203</v>
      </c>
      <c r="G18" s="188">
        <f>F18</f>
        <v>46203</v>
      </c>
      <c r="H18" s="188" t="s">
        <v>163</v>
      </c>
      <c r="I18" s="189" t="s">
        <v>163</v>
      </c>
    </row>
    <row r="19" spans="1:9" ht="15.75">
      <c r="A19" s="201" t="s">
        <v>273</v>
      </c>
      <c r="B19" s="202"/>
      <c r="C19" s="203"/>
      <c r="D19" s="204"/>
      <c r="E19" s="947"/>
      <c r="F19" s="970"/>
      <c r="G19" s="947"/>
      <c r="H19" s="202"/>
      <c r="I19" s="971"/>
    </row>
    <row r="20" spans="1:9">
      <c r="A20" s="205" t="s">
        <v>28</v>
      </c>
      <c r="B20" s="1156" t="s">
        <v>279</v>
      </c>
      <c r="C20" s="1156"/>
      <c r="D20" s="1156"/>
      <c r="E20" s="873">
        <f>SUM(E21:E30)</f>
        <v>30700</v>
      </c>
      <c r="F20" s="972">
        <f>SUM(F21:F30)</f>
        <v>44272.3</v>
      </c>
      <c r="G20" s="873">
        <f>SUM(G21:G30)</f>
        <v>458</v>
      </c>
      <c r="H20" s="875">
        <f t="shared" ref="H20:H28" si="2">(G20/E20)*100</f>
        <v>1.49185667752443</v>
      </c>
      <c r="I20" s="207">
        <f t="shared" ref="I20:I30" si="3">(G20/F20)*100</f>
        <v>1.0345069038653965</v>
      </c>
    </row>
    <row r="21" spans="1:9">
      <c r="A21" s="973" t="s">
        <v>28</v>
      </c>
      <c r="B21" s="208" t="s">
        <v>536</v>
      </c>
      <c r="C21" s="959" t="s">
        <v>388</v>
      </c>
      <c r="D21" s="955" t="s">
        <v>30</v>
      </c>
      <c r="E21" s="960">
        <v>1000</v>
      </c>
      <c r="F21" s="961">
        <v>1000</v>
      </c>
      <c r="G21" s="960">
        <v>0</v>
      </c>
      <c r="H21" s="974">
        <f t="shared" si="2"/>
        <v>0</v>
      </c>
      <c r="I21" s="210">
        <f t="shared" si="3"/>
        <v>0</v>
      </c>
    </row>
    <row r="22" spans="1:9">
      <c r="A22" s="973" t="s">
        <v>28</v>
      </c>
      <c r="B22" s="208" t="s">
        <v>537</v>
      </c>
      <c r="C22" s="959" t="s">
        <v>296</v>
      </c>
      <c r="D22" s="955" t="s">
        <v>30</v>
      </c>
      <c r="E22" s="960">
        <v>3000</v>
      </c>
      <c r="F22" s="961">
        <v>1000</v>
      </c>
      <c r="G22" s="960">
        <v>0</v>
      </c>
      <c r="H22" s="974">
        <f t="shared" si="2"/>
        <v>0</v>
      </c>
      <c r="I22" s="210">
        <f t="shared" si="3"/>
        <v>0</v>
      </c>
    </row>
    <row r="23" spans="1:9">
      <c r="A23" s="973" t="s">
        <v>28</v>
      </c>
      <c r="B23" s="208" t="s">
        <v>538</v>
      </c>
      <c r="C23" s="959" t="s">
        <v>297</v>
      </c>
      <c r="D23" s="955" t="s">
        <v>30</v>
      </c>
      <c r="E23" s="960">
        <v>15000</v>
      </c>
      <c r="F23" s="961">
        <v>2000</v>
      </c>
      <c r="G23" s="960">
        <v>190</v>
      </c>
      <c r="H23" s="974">
        <f t="shared" si="2"/>
        <v>1.2666666666666666</v>
      </c>
      <c r="I23" s="210">
        <f t="shared" si="3"/>
        <v>9.5</v>
      </c>
    </row>
    <row r="24" spans="1:9">
      <c r="A24" s="973" t="s">
        <v>28</v>
      </c>
      <c r="B24" s="208" t="s">
        <v>539</v>
      </c>
      <c r="C24" s="959" t="s">
        <v>298</v>
      </c>
      <c r="D24" s="955" t="s">
        <v>30</v>
      </c>
      <c r="E24" s="960">
        <v>5000</v>
      </c>
      <c r="F24" s="961">
        <v>2000</v>
      </c>
      <c r="G24" s="960">
        <v>0</v>
      </c>
      <c r="H24" s="974">
        <f t="shared" si="2"/>
        <v>0</v>
      </c>
      <c r="I24" s="210">
        <f t="shared" si="3"/>
        <v>0</v>
      </c>
    </row>
    <row r="25" spans="1:9">
      <c r="A25" s="973" t="s">
        <v>28</v>
      </c>
      <c r="B25" s="208" t="s">
        <v>540</v>
      </c>
      <c r="C25" s="959" t="s">
        <v>533</v>
      </c>
      <c r="D25" s="955" t="s">
        <v>30</v>
      </c>
      <c r="E25" s="960">
        <v>0</v>
      </c>
      <c r="F25" s="961">
        <v>250</v>
      </c>
      <c r="G25" s="960">
        <v>215</v>
      </c>
      <c r="H25" s="975" t="s">
        <v>214</v>
      </c>
      <c r="I25" s="210">
        <f t="shared" si="3"/>
        <v>86</v>
      </c>
    </row>
    <row r="26" spans="1:9">
      <c r="A26" s="973" t="s">
        <v>28</v>
      </c>
      <c r="B26" s="208" t="s">
        <v>541</v>
      </c>
      <c r="C26" s="959" t="s">
        <v>299</v>
      </c>
      <c r="D26" s="955" t="s">
        <v>30</v>
      </c>
      <c r="E26" s="960">
        <v>4500</v>
      </c>
      <c r="F26" s="961">
        <v>3893</v>
      </c>
      <c r="G26" s="960">
        <v>0</v>
      </c>
      <c r="H26" s="974">
        <f t="shared" si="2"/>
        <v>0</v>
      </c>
      <c r="I26" s="210">
        <f t="shared" si="3"/>
        <v>0</v>
      </c>
    </row>
    <row r="27" spans="1:9">
      <c r="A27" s="973" t="s">
        <v>28</v>
      </c>
      <c r="B27" s="208" t="s">
        <v>542</v>
      </c>
      <c r="C27" s="959" t="s">
        <v>389</v>
      </c>
      <c r="D27" s="955" t="s">
        <v>30</v>
      </c>
      <c r="E27" s="960">
        <v>200</v>
      </c>
      <c r="F27" s="961">
        <v>200</v>
      </c>
      <c r="G27" s="960">
        <v>0</v>
      </c>
      <c r="H27" s="974">
        <f t="shared" si="2"/>
        <v>0</v>
      </c>
      <c r="I27" s="210">
        <f t="shared" si="3"/>
        <v>0</v>
      </c>
    </row>
    <row r="28" spans="1:9">
      <c r="A28" s="973" t="s">
        <v>28</v>
      </c>
      <c r="B28" s="208" t="s">
        <v>543</v>
      </c>
      <c r="C28" s="959" t="s">
        <v>300</v>
      </c>
      <c r="D28" s="955" t="s">
        <v>30</v>
      </c>
      <c r="E28" s="960">
        <v>2000</v>
      </c>
      <c r="F28" s="961">
        <v>2000</v>
      </c>
      <c r="G28" s="960">
        <v>0</v>
      </c>
      <c r="H28" s="974">
        <f t="shared" si="2"/>
        <v>0</v>
      </c>
      <c r="I28" s="210">
        <f t="shared" si="3"/>
        <v>0</v>
      </c>
    </row>
    <row r="29" spans="1:9">
      <c r="A29" s="973" t="s">
        <v>28</v>
      </c>
      <c r="B29" s="208" t="s">
        <v>535</v>
      </c>
      <c r="C29" s="959" t="s">
        <v>534</v>
      </c>
      <c r="D29" s="955" t="s">
        <v>30</v>
      </c>
      <c r="E29" s="960">
        <v>0</v>
      </c>
      <c r="F29" s="961">
        <v>28829.3</v>
      </c>
      <c r="G29" s="960">
        <v>53</v>
      </c>
      <c r="H29" s="975" t="s">
        <v>214</v>
      </c>
      <c r="I29" s="210">
        <f t="shared" si="3"/>
        <v>0.18384074535281814</v>
      </c>
    </row>
    <row r="30" spans="1:9" ht="15.75" thickBot="1">
      <c r="A30" s="973" t="s">
        <v>28</v>
      </c>
      <c r="B30" s="208" t="s">
        <v>387</v>
      </c>
      <c r="C30" s="959" t="s">
        <v>298</v>
      </c>
      <c r="D30" s="955" t="s">
        <v>30</v>
      </c>
      <c r="E30" s="960">
        <v>0</v>
      </c>
      <c r="F30" s="961">
        <v>3100</v>
      </c>
      <c r="G30" s="960">
        <v>0</v>
      </c>
      <c r="H30" s="975" t="s">
        <v>214</v>
      </c>
      <c r="I30" s="210">
        <f t="shared" si="3"/>
        <v>0</v>
      </c>
    </row>
    <row r="31" spans="1:9" ht="16.5" thickBot="1">
      <c r="A31" s="228" t="s">
        <v>275</v>
      </c>
      <c r="B31" s="226"/>
      <c r="C31" s="226"/>
      <c r="D31" s="226"/>
      <c r="E31" s="941">
        <f>E20</f>
        <v>30700</v>
      </c>
      <c r="F31" s="942">
        <f>F20</f>
        <v>44272.3</v>
      </c>
      <c r="G31" s="941">
        <f>G20</f>
        <v>458</v>
      </c>
      <c r="H31" s="943">
        <f>(G31/E31)*100</f>
        <v>1.49185667752443</v>
      </c>
      <c r="I31" s="944">
        <f>G31/F31*100</f>
        <v>1.0345069038653965</v>
      </c>
    </row>
    <row r="32" spans="1:9" ht="16.5" thickBot="1">
      <c r="A32" s="214"/>
      <c r="B32" s="214"/>
      <c r="C32" s="214"/>
      <c r="D32" s="214"/>
      <c r="E32" s="214"/>
      <c r="F32" s="215"/>
      <c r="G32" s="214"/>
      <c r="H32" s="886"/>
      <c r="I32" s="886"/>
    </row>
    <row r="33" spans="1:9" ht="16.5" thickBot="1">
      <c r="A33" s="223" t="s">
        <v>280</v>
      </c>
      <c r="B33" s="224"/>
      <c r="C33" s="225"/>
      <c r="D33" s="226"/>
      <c r="E33" s="941">
        <f>E14+E31</f>
        <v>34040</v>
      </c>
      <c r="F33" s="942">
        <f>F14+F31</f>
        <v>47612.3</v>
      </c>
      <c r="G33" s="941">
        <f>G14+G31</f>
        <v>1148</v>
      </c>
      <c r="H33" s="943">
        <f>(G33/E33)*100</f>
        <v>3.3725029377203293</v>
      </c>
      <c r="I33" s="945">
        <f>(G33/F33)*100</f>
        <v>2.4111416587730479</v>
      </c>
    </row>
  </sheetData>
  <mergeCells count="2">
    <mergeCell ref="A14:C14"/>
    <mergeCell ref="B20:D20"/>
  </mergeCells>
  <printOptions horizontalCentered="1"/>
  <pageMargins left="0.70866141732283472" right="0" top="0.39370078740157483" bottom="0.39370078740157483" header="0" footer="0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D360-ADFB-406B-98C1-EA9F68DA47BB}">
  <dimension ref="A1:N336"/>
  <sheetViews>
    <sheetView topLeftCell="A309" zoomScale="115" zoomScaleNormal="115" workbookViewId="0">
      <selection activeCell="M287" sqref="M287"/>
    </sheetView>
  </sheetViews>
  <sheetFormatPr defaultRowHeight="15"/>
  <cols>
    <col min="1" max="1" width="12.7109375" customWidth="1"/>
    <col min="2" max="2" width="15.28515625" customWidth="1"/>
    <col min="3" max="3" width="48.5703125" customWidth="1"/>
    <col min="4" max="4" width="38.5703125" customWidth="1"/>
    <col min="5" max="5" width="11.85546875" customWidth="1"/>
    <col min="6" max="6" width="14.7109375" customWidth="1"/>
    <col min="7" max="7" width="11.5703125" style="12" customWidth="1"/>
    <col min="8" max="8" width="8.7109375" customWidth="1"/>
    <col min="9" max="9" width="9.140625" hidden="1" customWidth="1"/>
    <col min="10" max="10" width="22.85546875" hidden="1" customWidth="1"/>
    <col min="11" max="11" width="8.42578125" customWidth="1"/>
    <col min="13" max="13" width="34.28515625" customWidth="1"/>
    <col min="14" max="14" width="9.7109375" bestFit="1" customWidth="1"/>
  </cols>
  <sheetData>
    <row r="1" spans="1:13">
      <c r="A1" s="640"/>
      <c r="B1" s="640"/>
      <c r="C1" s="640"/>
      <c r="D1" s="640"/>
      <c r="E1" s="640"/>
      <c r="F1" s="640"/>
      <c r="G1" s="641"/>
      <c r="H1" s="640"/>
      <c r="I1" s="640"/>
      <c r="J1" s="640"/>
      <c r="K1" s="640"/>
      <c r="L1" s="640"/>
    </row>
    <row r="2" spans="1:13" ht="15.75">
      <c r="A2" s="642" t="s">
        <v>31</v>
      </c>
      <c r="B2" s="643"/>
      <c r="C2" s="643"/>
      <c r="D2" s="643"/>
      <c r="E2" s="640"/>
      <c r="F2" s="640"/>
      <c r="G2" s="641"/>
      <c r="H2" s="640"/>
      <c r="I2" s="640"/>
      <c r="J2" s="640"/>
      <c r="K2" s="640"/>
      <c r="L2" s="640"/>
    </row>
    <row r="3" spans="1:13" ht="16.5" thickBot="1">
      <c r="A3" s="643"/>
      <c r="B3" s="642"/>
      <c r="C3" s="643"/>
      <c r="D3" s="643"/>
      <c r="E3" s="640"/>
      <c r="F3" s="640"/>
      <c r="G3" s="641"/>
      <c r="H3" s="640"/>
      <c r="I3" s="640"/>
      <c r="J3" s="640"/>
      <c r="K3" s="641" t="s">
        <v>713</v>
      </c>
      <c r="L3" s="640"/>
    </row>
    <row r="4" spans="1:13">
      <c r="A4" s="644" t="s">
        <v>1</v>
      </c>
      <c r="B4" s="645" t="s">
        <v>2</v>
      </c>
      <c r="C4" s="646" t="s">
        <v>3</v>
      </c>
      <c r="D4" s="647"/>
      <c r="E4" s="648" t="s">
        <v>4</v>
      </c>
      <c r="F4" s="648" t="s">
        <v>265</v>
      </c>
      <c r="G4" s="649" t="s">
        <v>266</v>
      </c>
      <c r="H4" s="649" t="s">
        <v>267</v>
      </c>
      <c r="I4" s="650" t="s">
        <v>267</v>
      </c>
      <c r="J4" s="651"/>
      <c r="K4" s="650" t="s">
        <v>267</v>
      </c>
      <c r="L4" s="640"/>
    </row>
    <row r="5" spans="1:13">
      <c r="A5" s="652" t="s">
        <v>5</v>
      </c>
      <c r="B5" s="653" t="s">
        <v>6</v>
      </c>
      <c r="C5" s="654" t="s">
        <v>7</v>
      </c>
      <c r="D5" s="655" t="s">
        <v>8</v>
      </c>
      <c r="E5" s="656" t="s">
        <v>177</v>
      </c>
      <c r="F5" s="656" t="s">
        <v>272</v>
      </c>
      <c r="G5" s="657" t="s">
        <v>269</v>
      </c>
      <c r="H5" s="657" t="s">
        <v>270</v>
      </c>
      <c r="I5" s="658" t="s">
        <v>271</v>
      </c>
      <c r="J5" s="640"/>
      <c r="K5" s="658" t="s">
        <v>271</v>
      </c>
      <c r="L5" s="640"/>
    </row>
    <row r="6" spans="1:13" ht="15.75" thickBot="1">
      <c r="A6" s="659" t="s">
        <v>9</v>
      </c>
      <c r="B6" s="660" t="s">
        <v>10</v>
      </c>
      <c r="C6" s="661"/>
      <c r="D6" s="662"/>
      <c r="E6" s="663" t="s">
        <v>253</v>
      </c>
      <c r="F6" s="664">
        <v>46203</v>
      </c>
      <c r="G6" s="664">
        <f>F6</f>
        <v>46203</v>
      </c>
      <c r="H6" s="665" t="s">
        <v>163</v>
      </c>
      <c r="I6" s="666" t="s">
        <v>163</v>
      </c>
      <c r="J6" s="640"/>
      <c r="K6" s="666" t="s">
        <v>163</v>
      </c>
      <c r="L6" s="640"/>
      <c r="M6" s="156"/>
    </row>
    <row r="7" spans="1:13" ht="14.1" customHeight="1">
      <c r="A7" s="667" t="s">
        <v>11</v>
      </c>
      <c r="B7" s="716"/>
      <c r="C7" s="716"/>
      <c r="D7" s="717"/>
      <c r="E7" s="668"/>
      <c r="F7" s="669"/>
      <c r="G7" s="1176"/>
      <c r="H7" s="1176"/>
      <c r="I7" s="1176"/>
      <c r="J7" s="1176"/>
      <c r="K7" s="1177"/>
      <c r="L7" s="640"/>
      <c r="M7" s="156"/>
    </row>
    <row r="8" spans="1:13" ht="14.1" customHeight="1">
      <c r="A8" s="670" t="s">
        <v>32</v>
      </c>
      <c r="B8" s="304" t="s">
        <v>33</v>
      </c>
      <c r="C8" s="305"/>
      <c r="D8" s="306"/>
      <c r="E8" s="818">
        <f>E9+E74+E162+E173</f>
        <v>459853</v>
      </c>
      <c r="F8" s="819">
        <f>F9+F74+F162+F173</f>
        <v>492230.6</v>
      </c>
      <c r="G8" s="818">
        <f>G9+G74+G162+G173</f>
        <v>230990</v>
      </c>
      <c r="H8" s="820">
        <f>G8/E8*100</f>
        <v>50.231269557880452</v>
      </c>
      <c r="I8" s="640"/>
      <c r="J8" s="640"/>
      <c r="K8" s="671">
        <f>G8/F8*100</f>
        <v>46.927192255012187</v>
      </c>
      <c r="L8" s="640"/>
      <c r="M8" s="156"/>
    </row>
    <row r="9" spans="1:13" ht="14.1" customHeight="1">
      <c r="A9" s="672"/>
      <c r="B9" s="307"/>
      <c r="C9" s="308" t="s">
        <v>34</v>
      </c>
      <c r="D9" s="171"/>
      <c r="E9" s="976">
        <f>E10+E15+E18+E21+E25+E28+E31+E34+E37+E40+E43+E46+E49+E57+E60+E64+E67+E71</f>
        <v>103016</v>
      </c>
      <c r="F9" s="977">
        <f>F10+F15+F18+F21+F25+F28+F31+F34+F37+F40+F43+F46+F49+F57+F60+F64+F67+F71</f>
        <v>112035.59999999999</v>
      </c>
      <c r="G9" s="976">
        <f>G10+G15+G18+G21+G25+G28+G31+G34+G37+G40+G43+G46+G49+G57+G60+G64+G67+G71</f>
        <v>52209</v>
      </c>
      <c r="H9" s="820">
        <f t="shared" ref="H9:H51" si="0">G9/E9*100</f>
        <v>50.680476819134888</v>
      </c>
      <c r="I9" s="640"/>
      <c r="J9" s="640"/>
      <c r="K9" s="671">
        <f t="shared" ref="K9:K51" si="1">G9/F9*100</f>
        <v>46.600366312136501</v>
      </c>
      <c r="L9" s="640"/>
      <c r="M9" s="156"/>
    </row>
    <row r="10" spans="1:13" ht="14.1" customHeight="1">
      <c r="A10" s="673"/>
      <c r="B10" s="718" t="s">
        <v>35</v>
      </c>
      <c r="C10" s="719" t="s">
        <v>178</v>
      </c>
      <c r="D10" s="720" t="s">
        <v>36</v>
      </c>
      <c r="E10" s="674">
        <v>10389</v>
      </c>
      <c r="F10" s="675">
        <v>11552.9</v>
      </c>
      <c r="G10" s="676">
        <v>5209</v>
      </c>
      <c r="H10" s="677">
        <f>G10/E10*100</f>
        <v>50.139570699778616</v>
      </c>
      <c r="I10" s="677"/>
      <c r="J10" s="677"/>
      <c r="K10" s="678">
        <f t="shared" si="1"/>
        <v>45.088246241203514</v>
      </c>
      <c r="L10" s="679"/>
      <c r="M10" s="156"/>
    </row>
    <row r="11" spans="1:13" ht="14.1" customHeight="1">
      <c r="A11" s="680"/>
      <c r="B11" s="721"/>
      <c r="C11" s="715" t="s">
        <v>254</v>
      </c>
      <c r="D11" s="715"/>
      <c r="E11" s="579">
        <v>4947</v>
      </c>
      <c r="F11" s="806">
        <v>5120.1000000000004</v>
      </c>
      <c r="G11" s="807">
        <f>E11*0.5</f>
        <v>2473.5</v>
      </c>
      <c r="H11" s="580">
        <f t="shared" si="0"/>
        <v>50</v>
      </c>
      <c r="I11" s="6"/>
      <c r="J11" s="6"/>
      <c r="K11" s="581">
        <f t="shared" si="1"/>
        <v>48.30960332806</v>
      </c>
      <c r="L11" s="582"/>
      <c r="M11" s="714"/>
    </row>
    <row r="12" spans="1:13" ht="14.1" customHeight="1">
      <c r="A12" s="680"/>
      <c r="B12" s="721"/>
      <c r="C12" s="715" t="s">
        <v>171</v>
      </c>
      <c r="D12" s="715"/>
      <c r="E12" s="579">
        <v>1800</v>
      </c>
      <c r="F12" s="806">
        <v>2300</v>
      </c>
      <c r="G12" s="807">
        <f>E12*0.5+500</f>
        <v>1400</v>
      </c>
      <c r="H12" s="580">
        <f t="shared" si="0"/>
        <v>77.777777777777786</v>
      </c>
      <c r="I12" s="6"/>
      <c r="J12" s="6"/>
      <c r="K12" s="581">
        <f t="shared" si="1"/>
        <v>60.869565217391312</v>
      </c>
      <c r="L12" s="582"/>
      <c r="M12" s="714"/>
    </row>
    <row r="13" spans="1:13" ht="14.1" customHeight="1">
      <c r="A13" s="680"/>
      <c r="B13" s="721"/>
      <c r="C13" s="715" t="s">
        <v>208</v>
      </c>
      <c r="D13" s="715"/>
      <c r="E13" s="579">
        <v>150</v>
      </c>
      <c r="F13" s="806">
        <v>150</v>
      </c>
      <c r="G13" s="807">
        <f>F13*0.5</f>
        <v>75</v>
      </c>
      <c r="H13" s="580">
        <f t="shared" si="0"/>
        <v>50</v>
      </c>
      <c r="I13" s="6"/>
      <c r="J13" s="6"/>
      <c r="K13" s="581">
        <f t="shared" si="1"/>
        <v>50</v>
      </c>
      <c r="L13" s="582"/>
      <c r="M13" s="714"/>
    </row>
    <row r="14" spans="1:13" ht="14.1" customHeight="1">
      <c r="A14" s="680"/>
      <c r="B14" s="721"/>
      <c r="C14" s="715" t="s">
        <v>181</v>
      </c>
      <c r="D14" s="715"/>
      <c r="E14" s="579">
        <v>242.1</v>
      </c>
      <c r="F14" s="806">
        <v>242.1</v>
      </c>
      <c r="G14" s="807">
        <f>E14*0.5</f>
        <v>121.05</v>
      </c>
      <c r="H14" s="580">
        <f t="shared" si="0"/>
        <v>50</v>
      </c>
      <c r="I14" s="6"/>
      <c r="J14" s="6"/>
      <c r="K14" s="581">
        <f t="shared" si="1"/>
        <v>50</v>
      </c>
      <c r="L14" s="582"/>
      <c r="M14" s="714"/>
    </row>
    <row r="15" spans="1:13" ht="14.1" customHeight="1">
      <c r="A15" s="673"/>
      <c r="B15" s="718" t="s">
        <v>37</v>
      </c>
      <c r="C15" s="722" t="s">
        <v>38</v>
      </c>
      <c r="D15" s="720" t="s">
        <v>36</v>
      </c>
      <c r="E15" s="583">
        <v>4754</v>
      </c>
      <c r="F15" s="584">
        <v>5244.9</v>
      </c>
      <c r="G15" s="576">
        <v>2389</v>
      </c>
      <c r="H15" s="577">
        <f t="shared" si="0"/>
        <v>50.252419015565842</v>
      </c>
      <c r="I15" s="577"/>
      <c r="J15" s="577"/>
      <c r="K15" s="578">
        <f t="shared" si="1"/>
        <v>45.549009514004084</v>
      </c>
      <c r="L15" s="582"/>
      <c r="M15" s="714"/>
    </row>
    <row r="16" spans="1:13" ht="14.1" customHeight="1">
      <c r="A16" s="680"/>
      <c r="B16" s="721"/>
      <c r="C16" s="715" t="s">
        <v>254</v>
      </c>
      <c r="D16" s="173"/>
      <c r="E16" s="579">
        <v>3131</v>
      </c>
      <c r="F16" s="808">
        <v>3265.2</v>
      </c>
      <c r="G16" s="807">
        <f>E16*0.5</f>
        <v>1565.5</v>
      </c>
      <c r="H16" s="580">
        <f t="shared" si="0"/>
        <v>50</v>
      </c>
      <c r="I16" s="6"/>
      <c r="J16" s="6"/>
      <c r="K16" s="581">
        <f t="shared" si="1"/>
        <v>47.944995712360658</v>
      </c>
      <c r="L16" s="582"/>
      <c r="M16" s="714"/>
    </row>
    <row r="17" spans="1:13" ht="14.1" customHeight="1">
      <c r="A17" s="680"/>
      <c r="B17" s="721"/>
      <c r="C17" s="715" t="s">
        <v>181</v>
      </c>
      <c r="D17" s="173"/>
      <c r="E17" s="579">
        <v>10.1</v>
      </c>
      <c r="F17" s="808">
        <v>10.1</v>
      </c>
      <c r="G17" s="807">
        <f>E17*0.5</f>
        <v>5.05</v>
      </c>
      <c r="H17" s="580">
        <f t="shared" si="0"/>
        <v>50</v>
      </c>
      <c r="I17" s="6"/>
      <c r="J17" s="6"/>
      <c r="K17" s="581">
        <f t="shared" si="1"/>
        <v>50</v>
      </c>
      <c r="L17" s="582"/>
      <c r="M17" s="714"/>
    </row>
    <row r="18" spans="1:13" ht="14.1" customHeight="1">
      <c r="A18" s="673"/>
      <c r="B18" s="718" t="s">
        <v>39</v>
      </c>
      <c r="C18" s="723" t="s">
        <v>40</v>
      </c>
      <c r="D18" s="720" t="s">
        <v>36</v>
      </c>
      <c r="E18" s="583">
        <v>6916</v>
      </c>
      <c r="F18" s="584">
        <v>7603.1</v>
      </c>
      <c r="G18" s="576">
        <v>3472</v>
      </c>
      <c r="H18" s="577">
        <f t="shared" si="0"/>
        <v>50.202429149797567</v>
      </c>
      <c r="I18" s="577"/>
      <c r="J18" s="577"/>
      <c r="K18" s="578">
        <f t="shared" si="1"/>
        <v>45.665583775039124</v>
      </c>
      <c r="L18" s="582"/>
      <c r="M18" s="714"/>
    </row>
    <row r="19" spans="1:13" ht="14.1" customHeight="1">
      <c r="A19" s="680"/>
      <c r="B19" s="721"/>
      <c r="C19" s="310" t="s">
        <v>254</v>
      </c>
      <c r="D19" s="173"/>
      <c r="E19" s="579">
        <v>4453</v>
      </c>
      <c r="F19" s="808">
        <v>4608.8999999999996</v>
      </c>
      <c r="G19" s="807">
        <f>E19*0.5</f>
        <v>2226.5</v>
      </c>
      <c r="H19" s="580">
        <f t="shared" si="0"/>
        <v>50</v>
      </c>
      <c r="I19" s="6"/>
      <c r="J19" s="6"/>
      <c r="K19" s="581">
        <f t="shared" si="1"/>
        <v>48.308707066762139</v>
      </c>
      <c r="L19" s="582"/>
      <c r="M19" s="714"/>
    </row>
    <row r="20" spans="1:13" ht="14.1" customHeight="1">
      <c r="A20" s="680"/>
      <c r="B20" s="721"/>
      <c r="C20" s="310" t="s">
        <v>181</v>
      </c>
      <c r="D20" s="173"/>
      <c r="E20" s="579">
        <v>183.8</v>
      </c>
      <c r="F20" s="808">
        <v>183.8</v>
      </c>
      <c r="G20" s="807">
        <f>E20*0.5</f>
        <v>91.9</v>
      </c>
      <c r="H20" s="580">
        <f t="shared" si="0"/>
        <v>50</v>
      </c>
      <c r="I20" s="6"/>
      <c r="J20" s="6"/>
      <c r="K20" s="581">
        <f t="shared" si="1"/>
        <v>50</v>
      </c>
      <c r="L20" s="582"/>
      <c r="M20" s="714"/>
    </row>
    <row r="21" spans="1:13" ht="14.1" customHeight="1">
      <c r="A21" s="673"/>
      <c r="B21" s="718" t="s">
        <v>41</v>
      </c>
      <c r="C21" s="722" t="s">
        <v>42</v>
      </c>
      <c r="D21" s="720" t="s">
        <v>36</v>
      </c>
      <c r="E21" s="583">
        <v>4550</v>
      </c>
      <c r="F21" s="584">
        <f>5397.4+425.3</f>
        <v>5822.7</v>
      </c>
      <c r="G21" s="576">
        <f>2275+425</f>
        <v>2700</v>
      </c>
      <c r="H21" s="577">
        <f t="shared" si="0"/>
        <v>59.340659340659343</v>
      </c>
      <c r="I21" s="577"/>
      <c r="J21" s="577"/>
      <c r="K21" s="578">
        <f t="shared" si="1"/>
        <v>46.370240610026272</v>
      </c>
      <c r="L21" s="582"/>
      <c r="M21" s="714"/>
    </row>
    <row r="22" spans="1:13" ht="14.1" customHeight="1">
      <c r="A22" s="680"/>
      <c r="B22" s="721"/>
      <c r="C22" s="310" t="s">
        <v>254</v>
      </c>
      <c r="D22" s="173"/>
      <c r="E22" s="579">
        <v>2567</v>
      </c>
      <c r="F22" s="808">
        <v>2656.8</v>
      </c>
      <c r="G22" s="807">
        <f>E22*0.5</f>
        <v>1283.5</v>
      </c>
      <c r="H22" s="580">
        <f t="shared" si="0"/>
        <v>50</v>
      </c>
      <c r="I22" s="6"/>
      <c r="J22" s="6"/>
      <c r="K22" s="581">
        <f t="shared" si="1"/>
        <v>48.309996988858771</v>
      </c>
      <c r="L22" s="582"/>
      <c r="M22" s="714"/>
    </row>
    <row r="23" spans="1:13" ht="14.1" customHeight="1">
      <c r="A23" s="680"/>
      <c r="B23" s="721"/>
      <c r="C23" s="310" t="s">
        <v>181</v>
      </c>
      <c r="D23" s="173"/>
      <c r="E23" s="579">
        <v>55.9</v>
      </c>
      <c r="F23" s="808">
        <v>55.9</v>
      </c>
      <c r="G23" s="807">
        <f t="shared" ref="G23:G24" si="2">E23*0.5</f>
        <v>27.95</v>
      </c>
      <c r="H23" s="580">
        <f t="shared" si="0"/>
        <v>50</v>
      </c>
      <c r="I23" s="6"/>
      <c r="J23" s="6"/>
      <c r="K23" s="581">
        <f t="shared" si="1"/>
        <v>50</v>
      </c>
      <c r="L23" s="582"/>
      <c r="M23" s="714"/>
    </row>
    <row r="24" spans="1:13" ht="14.1" customHeight="1">
      <c r="A24" s="680"/>
      <c r="B24" s="721"/>
      <c r="C24" s="310" t="s">
        <v>255</v>
      </c>
      <c r="D24" s="173"/>
      <c r="E24" s="579">
        <v>80</v>
      </c>
      <c r="F24" s="808">
        <v>80</v>
      </c>
      <c r="G24" s="807">
        <f t="shared" si="2"/>
        <v>40</v>
      </c>
      <c r="H24" s="580">
        <f t="shared" si="0"/>
        <v>50</v>
      </c>
      <c r="I24" s="6"/>
      <c r="J24" s="6"/>
      <c r="K24" s="581">
        <f t="shared" si="1"/>
        <v>50</v>
      </c>
      <c r="L24" s="582"/>
      <c r="M24" s="714"/>
    </row>
    <row r="25" spans="1:13" ht="14.1" customHeight="1">
      <c r="A25" s="673"/>
      <c r="B25" s="718" t="s">
        <v>43</v>
      </c>
      <c r="C25" s="722" t="s">
        <v>44</v>
      </c>
      <c r="D25" s="720" t="s">
        <v>36</v>
      </c>
      <c r="E25" s="583">
        <v>5012</v>
      </c>
      <c r="F25" s="584">
        <v>5377.2</v>
      </c>
      <c r="G25" s="576">
        <v>2517</v>
      </c>
      <c r="H25" s="577">
        <f t="shared" si="0"/>
        <v>50.219473264166005</v>
      </c>
      <c r="I25" s="577"/>
      <c r="J25" s="577"/>
      <c r="K25" s="578">
        <f t="shared" si="1"/>
        <v>46.808748047310871</v>
      </c>
      <c r="L25" s="582"/>
      <c r="M25" s="714"/>
    </row>
    <row r="26" spans="1:13" ht="14.1" customHeight="1">
      <c r="A26" s="680"/>
      <c r="B26" s="721"/>
      <c r="C26" s="310" t="s">
        <v>254</v>
      </c>
      <c r="D26" s="173"/>
      <c r="E26" s="579">
        <v>2803</v>
      </c>
      <c r="F26" s="808">
        <v>2901.1</v>
      </c>
      <c r="G26" s="807">
        <f>E26*0.5</f>
        <v>1401.5</v>
      </c>
      <c r="H26" s="580">
        <f t="shared" si="0"/>
        <v>50</v>
      </c>
      <c r="I26" s="6"/>
      <c r="J26" s="6"/>
      <c r="K26" s="581">
        <f t="shared" si="1"/>
        <v>48.309262004067428</v>
      </c>
      <c r="L26" s="582"/>
      <c r="M26" s="714"/>
    </row>
    <row r="27" spans="1:13" ht="14.1" customHeight="1">
      <c r="A27" s="680"/>
      <c r="B27" s="721"/>
      <c r="C27" s="310" t="s">
        <v>181</v>
      </c>
      <c r="D27" s="173"/>
      <c r="E27" s="579">
        <v>32.700000000000003</v>
      </c>
      <c r="F27" s="808">
        <v>32.700000000000003</v>
      </c>
      <c r="G27" s="807">
        <f>E27*0.5</f>
        <v>16.350000000000001</v>
      </c>
      <c r="H27" s="580">
        <f t="shared" si="0"/>
        <v>50</v>
      </c>
      <c r="I27" s="6"/>
      <c r="J27" s="6"/>
      <c r="K27" s="581">
        <f t="shared" si="1"/>
        <v>50</v>
      </c>
      <c r="L27" s="582"/>
      <c r="M27" s="714"/>
    </row>
    <row r="28" spans="1:13" ht="14.1" customHeight="1">
      <c r="A28" s="673"/>
      <c r="B28" s="718" t="s">
        <v>45</v>
      </c>
      <c r="C28" s="722" t="s">
        <v>46</v>
      </c>
      <c r="D28" s="720" t="s">
        <v>36</v>
      </c>
      <c r="E28" s="583">
        <v>4298</v>
      </c>
      <c r="F28" s="584">
        <v>4755.8999999999996</v>
      </c>
      <c r="G28" s="576">
        <f>2161+30</f>
        <v>2191</v>
      </c>
      <c r="H28" s="577">
        <f t="shared" si="0"/>
        <v>50.977198697068403</v>
      </c>
      <c r="I28" s="577"/>
      <c r="J28" s="577"/>
      <c r="K28" s="578">
        <f t="shared" si="1"/>
        <v>46.069093126432435</v>
      </c>
      <c r="L28" s="582"/>
      <c r="M28" s="714"/>
    </row>
    <row r="29" spans="1:13" ht="14.1" customHeight="1">
      <c r="A29" s="680"/>
      <c r="B29" s="721"/>
      <c r="C29" s="310" t="s">
        <v>254</v>
      </c>
      <c r="D29" s="173"/>
      <c r="E29" s="579">
        <v>2619</v>
      </c>
      <c r="F29" s="808">
        <v>2710.7</v>
      </c>
      <c r="G29" s="807">
        <f>E29*0.5</f>
        <v>1309.5</v>
      </c>
      <c r="H29" s="580">
        <f t="shared" si="0"/>
        <v>50</v>
      </c>
      <c r="I29" s="6"/>
      <c r="J29" s="6"/>
      <c r="K29" s="581">
        <f t="shared" si="1"/>
        <v>48.308554985797031</v>
      </c>
      <c r="L29" s="582"/>
      <c r="M29" s="714"/>
    </row>
    <row r="30" spans="1:13" ht="14.1" customHeight="1">
      <c r="A30" s="680"/>
      <c r="B30" s="721"/>
      <c r="C30" s="310" t="s">
        <v>181</v>
      </c>
      <c r="D30" s="173"/>
      <c r="E30" s="579">
        <v>102.5</v>
      </c>
      <c r="F30" s="808">
        <v>102.5</v>
      </c>
      <c r="G30" s="807">
        <f>E30*0.5</f>
        <v>51.25</v>
      </c>
      <c r="H30" s="580">
        <f t="shared" si="0"/>
        <v>50</v>
      </c>
      <c r="I30" s="6"/>
      <c r="J30" s="6"/>
      <c r="K30" s="581">
        <f t="shared" si="1"/>
        <v>50</v>
      </c>
      <c r="L30" s="582"/>
      <c r="M30" s="714"/>
    </row>
    <row r="31" spans="1:13" ht="14.1" customHeight="1">
      <c r="A31" s="673"/>
      <c r="B31" s="718" t="s">
        <v>47</v>
      </c>
      <c r="C31" s="722" t="s">
        <v>48</v>
      </c>
      <c r="D31" s="720" t="s">
        <v>36</v>
      </c>
      <c r="E31" s="583">
        <v>6809</v>
      </c>
      <c r="F31" s="584">
        <v>7505.5</v>
      </c>
      <c r="G31" s="576">
        <f>3418+52</f>
        <v>3470</v>
      </c>
      <c r="H31" s="577">
        <f t="shared" si="0"/>
        <v>50.96196210897341</v>
      </c>
      <c r="I31" s="577"/>
      <c r="J31" s="577"/>
      <c r="K31" s="578">
        <f t="shared" si="1"/>
        <v>46.23276264073013</v>
      </c>
      <c r="L31" s="582"/>
      <c r="M31" s="714"/>
    </row>
    <row r="32" spans="1:13" ht="14.1" customHeight="1">
      <c r="A32" s="680"/>
      <c r="B32" s="721"/>
      <c r="C32" s="310" t="s">
        <v>254</v>
      </c>
      <c r="D32" s="173"/>
      <c r="E32" s="579">
        <v>4044</v>
      </c>
      <c r="F32" s="808">
        <v>4188.6000000000004</v>
      </c>
      <c r="G32" s="807">
        <f>E32*0.5</f>
        <v>2022</v>
      </c>
      <c r="H32" s="580">
        <f t="shared" si="0"/>
        <v>50</v>
      </c>
      <c r="I32" s="6"/>
      <c r="J32" s="6"/>
      <c r="K32" s="581">
        <f t="shared" si="1"/>
        <v>48.27388626271307</v>
      </c>
      <c r="L32" s="582"/>
      <c r="M32" s="714"/>
    </row>
    <row r="33" spans="1:13" ht="14.1" customHeight="1">
      <c r="A33" s="680"/>
      <c r="B33" s="721"/>
      <c r="C33" s="310" t="s">
        <v>181</v>
      </c>
      <c r="D33" s="173"/>
      <c r="E33" s="579">
        <v>130.69999999999999</v>
      </c>
      <c r="F33" s="808">
        <v>130.69999999999999</v>
      </c>
      <c r="G33" s="807">
        <f>E33*0.5</f>
        <v>65.349999999999994</v>
      </c>
      <c r="H33" s="580">
        <f t="shared" si="0"/>
        <v>50</v>
      </c>
      <c r="I33" s="6"/>
      <c r="J33" s="6"/>
      <c r="K33" s="581">
        <f t="shared" si="1"/>
        <v>50</v>
      </c>
      <c r="L33" s="582"/>
      <c r="M33" s="714"/>
    </row>
    <row r="34" spans="1:13" ht="14.1" customHeight="1">
      <c r="A34" s="673"/>
      <c r="B34" s="718" t="s">
        <v>49</v>
      </c>
      <c r="C34" s="722" t="s">
        <v>50</v>
      </c>
      <c r="D34" s="720" t="s">
        <v>36</v>
      </c>
      <c r="E34" s="583">
        <v>5048</v>
      </c>
      <c r="F34" s="584">
        <v>5505.6</v>
      </c>
      <c r="G34" s="576">
        <v>2535</v>
      </c>
      <c r="H34" s="577">
        <f t="shared" si="0"/>
        <v>50.217908082408883</v>
      </c>
      <c r="I34" s="577"/>
      <c r="J34" s="577"/>
      <c r="K34" s="578">
        <f t="shared" si="1"/>
        <v>46.044027898866609</v>
      </c>
      <c r="L34" s="582"/>
      <c r="M34" s="714"/>
    </row>
    <row r="35" spans="1:13" ht="14.1" customHeight="1">
      <c r="A35" s="680"/>
      <c r="B35" s="721"/>
      <c r="C35" s="310" t="s">
        <v>254</v>
      </c>
      <c r="D35" s="173"/>
      <c r="E35" s="579">
        <v>2957</v>
      </c>
      <c r="F35" s="808">
        <v>3072.9</v>
      </c>
      <c r="G35" s="807">
        <f>E35*0.5</f>
        <v>1478.5</v>
      </c>
      <c r="H35" s="580">
        <f t="shared" si="0"/>
        <v>50</v>
      </c>
      <c r="I35" s="6"/>
      <c r="J35" s="6"/>
      <c r="K35" s="581">
        <f t="shared" si="1"/>
        <v>48.114159263236687</v>
      </c>
      <c r="L35" s="582"/>
      <c r="M35" s="714"/>
    </row>
    <row r="36" spans="1:13" ht="14.1" customHeight="1">
      <c r="A36" s="680"/>
      <c r="B36" s="721"/>
      <c r="C36" s="310" t="s">
        <v>181</v>
      </c>
      <c r="D36" s="173"/>
      <c r="E36" s="579">
        <v>168.6</v>
      </c>
      <c r="F36" s="808">
        <v>168.6</v>
      </c>
      <c r="G36" s="807">
        <f>E36*0.5</f>
        <v>84.3</v>
      </c>
      <c r="H36" s="580">
        <f t="shared" si="0"/>
        <v>50</v>
      </c>
      <c r="I36" s="6"/>
      <c r="J36" s="6"/>
      <c r="K36" s="581">
        <f t="shared" si="1"/>
        <v>50</v>
      </c>
      <c r="L36" s="582"/>
      <c r="M36" s="714"/>
    </row>
    <row r="37" spans="1:13" ht="14.1" customHeight="1">
      <c r="A37" s="673"/>
      <c r="B37" s="718" t="s">
        <v>51</v>
      </c>
      <c r="C37" s="722" t="s">
        <v>52</v>
      </c>
      <c r="D37" s="720" t="s">
        <v>36</v>
      </c>
      <c r="E37" s="583">
        <v>6146</v>
      </c>
      <c r="F37" s="584">
        <v>6751.6</v>
      </c>
      <c r="G37" s="576">
        <v>3073</v>
      </c>
      <c r="H37" s="577">
        <f t="shared" si="0"/>
        <v>50</v>
      </c>
      <c r="I37" s="577"/>
      <c r="J37" s="577"/>
      <c r="K37" s="578">
        <f t="shared" si="1"/>
        <v>45.515137152674917</v>
      </c>
      <c r="L37" s="582"/>
      <c r="M37" s="714"/>
    </row>
    <row r="38" spans="1:13" ht="14.1" customHeight="1">
      <c r="A38" s="680"/>
      <c r="B38" s="721"/>
      <c r="C38" s="310" t="s">
        <v>254</v>
      </c>
      <c r="D38" s="173"/>
      <c r="E38" s="579">
        <v>3527</v>
      </c>
      <c r="F38" s="808">
        <v>3650.4</v>
      </c>
      <c r="G38" s="807">
        <f>E38*0.5</f>
        <v>1763.5</v>
      </c>
      <c r="H38" s="580">
        <f t="shared" si="0"/>
        <v>50</v>
      </c>
      <c r="I38" s="6"/>
      <c r="J38" s="6"/>
      <c r="K38" s="581">
        <f t="shared" si="1"/>
        <v>48.309774271312733</v>
      </c>
      <c r="L38" s="582"/>
      <c r="M38" s="714"/>
    </row>
    <row r="39" spans="1:13" ht="14.1" customHeight="1">
      <c r="A39" s="680"/>
      <c r="B39" s="721"/>
      <c r="C39" s="310" t="s">
        <v>181</v>
      </c>
      <c r="D39" s="173"/>
      <c r="E39" s="579">
        <v>113.3</v>
      </c>
      <c r="F39" s="808">
        <v>113.3</v>
      </c>
      <c r="G39" s="807">
        <f>E39*0.5</f>
        <v>56.65</v>
      </c>
      <c r="H39" s="580">
        <f t="shared" si="0"/>
        <v>50</v>
      </c>
      <c r="I39" s="6"/>
      <c r="J39" s="6"/>
      <c r="K39" s="581">
        <f t="shared" si="1"/>
        <v>50</v>
      </c>
      <c r="L39" s="582"/>
      <c r="M39" s="714"/>
    </row>
    <row r="40" spans="1:13" ht="14.1" customHeight="1">
      <c r="A40" s="673"/>
      <c r="B40" s="718" t="s">
        <v>53</v>
      </c>
      <c r="C40" s="722" t="s">
        <v>54</v>
      </c>
      <c r="D40" s="720" t="s">
        <v>36</v>
      </c>
      <c r="E40" s="583">
        <v>4205</v>
      </c>
      <c r="F40" s="584">
        <v>4611</v>
      </c>
      <c r="G40" s="576">
        <v>2114</v>
      </c>
      <c r="H40" s="577">
        <f t="shared" si="0"/>
        <v>50.273483947681328</v>
      </c>
      <c r="I40" s="577"/>
      <c r="J40" s="577"/>
      <c r="K40" s="578">
        <f t="shared" si="1"/>
        <v>45.846887876816311</v>
      </c>
      <c r="L40" s="582"/>
      <c r="M40" s="714"/>
    </row>
    <row r="41" spans="1:13" ht="14.1" customHeight="1">
      <c r="A41" s="680"/>
      <c r="B41" s="721"/>
      <c r="C41" s="310" t="s">
        <v>254</v>
      </c>
      <c r="D41" s="173"/>
      <c r="E41" s="579">
        <v>2689</v>
      </c>
      <c r="F41" s="808">
        <v>2783.1</v>
      </c>
      <c r="G41" s="807">
        <f>E41*0.5</f>
        <v>1344.5</v>
      </c>
      <c r="H41" s="580">
        <f t="shared" si="0"/>
        <v>50</v>
      </c>
      <c r="I41" s="6"/>
      <c r="J41" s="6"/>
      <c r="K41" s="581">
        <f t="shared" si="1"/>
        <v>48.309439114656321</v>
      </c>
      <c r="L41" s="582"/>
      <c r="M41" s="714"/>
    </row>
    <row r="42" spans="1:13" ht="14.1" customHeight="1">
      <c r="A42" s="680"/>
      <c r="B42" s="721"/>
      <c r="C42" s="310" t="s">
        <v>181</v>
      </c>
      <c r="D42" s="173"/>
      <c r="E42" s="579">
        <v>53.4</v>
      </c>
      <c r="F42" s="808">
        <v>53.4</v>
      </c>
      <c r="G42" s="807">
        <f>E42*0.5</f>
        <v>26.7</v>
      </c>
      <c r="H42" s="580">
        <f t="shared" si="0"/>
        <v>50</v>
      </c>
      <c r="I42" s="6"/>
      <c r="J42" s="6"/>
      <c r="K42" s="581">
        <f t="shared" si="1"/>
        <v>50</v>
      </c>
      <c r="L42" s="582"/>
      <c r="M42" s="714"/>
    </row>
    <row r="43" spans="1:13" ht="14.1" customHeight="1">
      <c r="A43" s="673"/>
      <c r="B43" s="718" t="s">
        <v>55</v>
      </c>
      <c r="C43" s="722" t="s">
        <v>56</v>
      </c>
      <c r="D43" s="720" t="s">
        <v>36</v>
      </c>
      <c r="E43" s="583">
        <v>4011</v>
      </c>
      <c r="F43" s="584">
        <v>4380.3999999999996</v>
      </c>
      <c r="G43" s="576">
        <v>2015</v>
      </c>
      <c r="H43" s="577">
        <f t="shared" si="0"/>
        <v>50.236848666168029</v>
      </c>
      <c r="I43" s="577"/>
      <c r="J43" s="577"/>
      <c r="K43" s="578">
        <f t="shared" si="1"/>
        <v>46.000365263446263</v>
      </c>
      <c r="L43" s="582"/>
      <c r="M43" s="714"/>
    </row>
    <row r="44" spans="1:13" ht="14.1" customHeight="1">
      <c r="A44" s="680"/>
      <c r="B44" s="721"/>
      <c r="C44" s="310" t="s">
        <v>254</v>
      </c>
      <c r="D44" s="173"/>
      <c r="E44" s="579">
        <v>2714</v>
      </c>
      <c r="F44" s="808">
        <v>2809</v>
      </c>
      <c r="G44" s="807">
        <f>E44*0.5</f>
        <v>1357</v>
      </c>
      <c r="H44" s="580">
        <f t="shared" si="0"/>
        <v>50</v>
      </c>
      <c r="I44" s="6"/>
      <c r="J44" s="6"/>
      <c r="K44" s="581">
        <f t="shared" si="1"/>
        <v>48.309006763972945</v>
      </c>
      <c r="L44" s="582"/>
      <c r="M44" s="6"/>
    </row>
    <row r="45" spans="1:13" ht="14.1" customHeight="1">
      <c r="A45" s="680"/>
      <c r="B45" s="721"/>
      <c r="C45" s="310" t="s">
        <v>181</v>
      </c>
      <c r="D45" s="173"/>
      <c r="E45" s="579">
        <v>26</v>
      </c>
      <c r="F45" s="808">
        <v>26</v>
      </c>
      <c r="G45" s="807">
        <f>E45*0.5</f>
        <v>13</v>
      </c>
      <c r="H45" s="580">
        <f t="shared" si="0"/>
        <v>50</v>
      </c>
      <c r="I45" s="6"/>
      <c r="J45" s="6"/>
      <c r="K45" s="581">
        <f t="shared" si="1"/>
        <v>50</v>
      </c>
      <c r="L45" s="582"/>
      <c r="M45" s="6"/>
    </row>
    <row r="46" spans="1:13" ht="14.1" customHeight="1">
      <c r="A46" s="673"/>
      <c r="B46" s="718" t="s">
        <v>57</v>
      </c>
      <c r="C46" s="722" t="s">
        <v>58</v>
      </c>
      <c r="D46" s="720" t="s">
        <v>36</v>
      </c>
      <c r="E46" s="583">
        <v>6076</v>
      </c>
      <c r="F46" s="584">
        <v>5412.2</v>
      </c>
      <c r="G46" s="576">
        <v>3048</v>
      </c>
      <c r="H46" s="577">
        <f t="shared" si="0"/>
        <v>50.164581961816992</v>
      </c>
      <c r="I46" s="577"/>
      <c r="J46" s="577"/>
      <c r="K46" s="578">
        <f t="shared" si="1"/>
        <v>56.317209267950183</v>
      </c>
      <c r="L46" s="582"/>
      <c r="M46" s="6"/>
    </row>
    <row r="47" spans="1:13" ht="14.1" customHeight="1">
      <c r="A47" s="680"/>
      <c r="B47" s="721"/>
      <c r="C47" s="310" t="s">
        <v>254</v>
      </c>
      <c r="D47" s="173"/>
      <c r="E47" s="579">
        <v>3816</v>
      </c>
      <c r="F47" s="808">
        <v>2766</v>
      </c>
      <c r="G47" s="807">
        <f>E47*0.5</f>
        <v>1908</v>
      </c>
      <c r="H47" s="580">
        <f t="shared" si="0"/>
        <v>50</v>
      </c>
      <c r="I47" s="6"/>
      <c r="J47" s="6"/>
      <c r="K47" s="581">
        <f t="shared" si="1"/>
        <v>68.980477223427329</v>
      </c>
      <c r="L47" s="582"/>
      <c r="M47" s="6"/>
    </row>
    <row r="48" spans="1:13" ht="14.1" customHeight="1">
      <c r="A48" s="680"/>
      <c r="B48" s="721"/>
      <c r="C48" s="310" t="s">
        <v>181</v>
      </c>
      <c r="D48" s="173"/>
      <c r="E48" s="579">
        <v>200.4</v>
      </c>
      <c r="F48" s="808">
        <v>200.4</v>
      </c>
      <c r="G48" s="807">
        <f>E48*0.5</f>
        <v>100.2</v>
      </c>
      <c r="H48" s="580">
        <f t="shared" si="0"/>
        <v>50</v>
      </c>
      <c r="I48" s="6"/>
      <c r="J48" s="6"/>
      <c r="K48" s="581">
        <f t="shared" si="1"/>
        <v>50</v>
      </c>
      <c r="L48" s="582"/>
      <c r="M48" s="6"/>
    </row>
    <row r="49" spans="1:13" ht="14.1" customHeight="1">
      <c r="A49" s="673"/>
      <c r="B49" s="718" t="s">
        <v>59</v>
      </c>
      <c r="C49" s="722" t="s">
        <v>60</v>
      </c>
      <c r="D49" s="720" t="s">
        <v>36</v>
      </c>
      <c r="E49" s="583">
        <v>5299</v>
      </c>
      <c r="F49" s="584">
        <v>5269.7</v>
      </c>
      <c r="G49" s="576">
        <v>2663</v>
      </c>
      <c r="H49" s="577">
        <f t="shared" si="0"/>
        <v>50.254765050009432</v>
      </c>
      <c r="I49" s="577"/>
      <c r="J49" s="577"/>
      <c r="K49" s="578">
        <f t="shared" si="1"/>
        <v>50.534186006793561</v>
      </c>
      <c r="L49" s="582"/>
      <c r="M49" s="6"/>
    </row>
    <row r="50" spans="1:13" ht="14.1" customHeight="1">
      <c r="A50" s="680"/>
      <c r="B50" s="721"/>
      <c r="C50" s="310" t="s">
        <v>254</v>
      </c>
      <c r="D50" s="173"/>
      <c r="E50" s="579">
        <v>3202</v>
      </c>
      <c r="F50" s="808">
        <v>2384.1</v>
      </c>
      <c r="G50" s="807">
        <f>E50*0.5</f>
        <v>1601</v>
      </c>
      <c r="H50" s="580">
        <f t="shared" si="0"/>
        <v>50</v>
      </c>
      <c r="I50" s="6"/>
      <c r="J50" s="6"/>
      <c r="K50" s="581">
        <f t="shared" si="1"/>
        <v>67.153223438614148</v>
      </c>
      <c r="L50" s="582"/>
      <c r="M50" s="6"/>
    </row>
    <row r="51" spans="1:13" ht="14.1" customHeight="1" thickBot="1">
      <c r="A51" s="681"/>
      <c r="B51" s="724"/>
      <c r="C51" s="311" t="s">
        <v>181</v>
      </c>
      <c r="D51" s="725"/>
      <c r="E51" s="585">
        <v>271.2</v>
      </c>
      <c r="F51" s="809">
        <v>271.2</v>
      </c>
      <c r="G51" s="810">
        <f>E51*0.5</f>
        <v>135.6</v>
      </c>
      <c r="H51" s="586">
        <f t="shared" si="0"/>
        <v>50</v>
      </c>
      <c r="I51" s="587"/>
      <c r="J51" s="587"/>
      <c r="K51" s="588">
        <f t="shared" si="1"/>
        <v>50</v>
      </c>
      <c r="L51" s="582"/>
      <c r="M51" s="6"/>
    </row>
    <row r="52" spans="1:13" ht="14.1" customHeight="1">
      <c r="A52" s="682"/>
      <c r="B52" s="726"/>
      <c r="C52" s="312"/>
      <c r="D52" s="8"/>
      <c r="E52" s="589"/>
      <c r="F52" s="589"/>
      <c r="G52" s="590"/>
      <c r="H52" s="6"/>
      <c r="I52" s="6"/>
      <c r="J52" s="6"/>
      <c r="K52" s="6"/>
      <c r="L52" s="6"/>
      <c r="M52" s="6"/>
    </row>
    <row r="53" spans="1:13" ht="15" customHeight="1" thickBot="1">
      <c r="A53" s="682"/>
      <c r="B53" s="726"/>
      <c r="C53" s="312"/>
      <c r="D53" s="8"/>
      <c r="E53" s="589"/>
      <c r="F53" s="589"/>
      <c r="G53" s="574"/>
      <c r="H53" s="6"/>
      <c r="I53" s="6"/>
      <c r="J53" s="6"/>
      <c r="K53" s="574" t="s">
        <v>714</v>
      </c>
      <c r="L53" s="6"/>
      <c r="M53" s="6"/>
    </row>
    <row r="54" spans="1:13">
      <c r="A54" s="644" t="s">
        <v>1</v>
      </c>
      <c r="B54" s="727" t="s">
        <v>2</v>
      </c>
      <c r="C54" s="728" t="s">
        <v>3</v>
      </c>
      <c r="D54" s="729"/>
      <c r="E54" s="184" t="s">
        <v>4</v>
      </c>
      <c r="F54" s="184" t="s">
        <v>265</v>
      </c>
      <c r="G54" s="164" t="s">
        <v>266</v>
      </c>
      <c r="H54" s="164" t="s">
        <v>267</v>
      </c>
      <c r="I54" s="229" t="s">
        <v>267</v>
      </c>
      <c r="J54" s="575"/>
      <c r="K54" s="229" t="s">
        <v>267</v>
      </c>
      <c r="L54" s="6"/>
      <c r="M54" s="6"/>
    </row>
    <row r="55" spans="1:13" ht="14.25" customHeight="1">
      <c r="A55" s="652" t="s">
        <v>5</v>
      </c>
      <c r="B55" s="730" t="s">
        <v>6</v>
      </c>
      <c r="C55" s="731" t="s">
        <v>7</v>
      </c>
      <c r="D55" s="732" t="s">
        <v>8</v>
      </c>
      <c r="E55" s="186" t="s">
        <v>177</v>
      </c>
      <c r="F55" s="186" t="s">
        <v>272</v>
      </c>
      <c r="G55" s="165" t="s">
        <v>269</v>
      </c>
      <c r="H55" s="165" t="s">
        <v>270</v>
      </c>
      <c r="I55" s="230" t="s">
        <v>271</v>
      </c>
      <c r="J55" s="6"/>
      <c r="K55" s="230" t="s">
        <v>271</v>
      </c>
      <c r="L55" s="6"/>
      <c r="M55" s="6"/>
    </row>
    <row r="56" spans="1:13" ht="13.5" customHeight="1" thickBot="1">
      <c r="A56" s="659" t="s">
        <v>9</v>
      </c>
      <c r="B56" s="733" t="s">
        <v>10</v>
      </c>
      <c r="C56" s="734"/>
      <c r="D56" s="735"/>
      <c r="E56" s="158" t="s">
        <v>253</v>
      </c>
      <c r="F56" s="188">
        <v>46203</v>
      </c>
      <c r="G56" s="188">
        <f>F56</f>
        <v>46203</v>
      </c>
      <c r="H56" s="301" t="s">
        <v>163</v>
      </c>
      <c r="I56" s="302" t="s">
        <v>163</v>
      </c>
      <c r="J56" s="6"/>
      <c r="K56" s="302" t="s">
        <v>163</v>
      </c>
      <c r="L56" s="6"/>
      <c r="M56" s="6"/>
    </row>
    <row r="57" spans="1:13" ht="14.1" customHeight="1">
      <c r="A57" s="683"/>
      <c r="B57" s="736" t="s">
        <v>61</v>
      </c>
      <c r="C57" s="737" t="s">
        <v>62</v>
      </c>
      <c r="D57" s="738" t="s">
        <v>36</v>
      </c>
      <c r="E57" s="591">
        <v>4379</v>
      </c>
      <c r="F57" s="592">
        <v>4786.8999999999996</v>
      </c>
      <c r="G57" s="593">
        <v>2199</v>
      </c>
      <c r="H57" s="594">
        <f>G57/E57*100</f>
        <v>50.216944507878516</v>
      </c>
      <c r="I57" s="591"/>
      <c r="J57" s="591"/>
      <c r="K57" s="595">
        <f>G57/F57*100</f>
        <v>45.937872109298297</v>
      </c>
      <c r="L57" s="582"/>
      <c r="M57" s="6"/>
    </row>
    <row r="58" spans="1:13" ht="14.1" customHeight="1">
      <c r="A58" s="680"/>
      <c r="B58" s="721"/>
      <c r="C58" s="313" t="s">
        <v>254</v>
      </c>
      <c r="D58" s="739"/>
      <c r="E58" s="596">
        <v>2779</v>
      </c>
      <c r="F58" s="811">
        <v>2876.3</v>
      </c>
      <c r="G58" s="807">
        <f>E58*0.5</f>
        <v>1389.5</v>
      </c>
      <c r="H58" s="597">
        <f>G58/E58*100</f>
        <v>50</v>
      </c>
      <c r="I58" s="598"/>
      <c r="J58" s="598"/>
      <c r="K58" s="599">
        <f t="shared" ref="K58:K99" si="3">G58/F58*100</f>
        <v>48.308590898028712</v>
      </c>
      <c r="L58" s="582"/>
      <c r="M58" s="6"/>
    </row>
    <row r="59" spans="1:13" ht="14.1" customHeight="1">
      <c r="A59" s="680"/>
      <c r="B59" s="721"/>
      <c r="C59" s="313" t="s">
        <v>181</v>
      </c>
      <c r="D59" s="739"/>
      <c r="E59" s="596">
        <v>136.80000000000001</v>
      </c>
      <c r="F59" s="811">
        <v>136.80000000000001</v>
      </c>
      <c r="G59" s="807">
        <f>E59*0.5</f>
        <v>68.400000000000006</v>
      </c>
      <c r="H59" s="597">
        <f t="shared" ref="H59:H99" si="4">G59/E59*100</f>
        <v>50</v>
      </c>
      <c r="I59" s="598"/>
      <c r="J59" s="598"/>
      <c r="K59" s="599">
        <f t="shared" si="3"/>
        <v>50</v>
      </c>
      <c r="L59" s="582"/>
      <c r="M59" s="6"/>
    </row>
    <row r="60" spans="1:13" ht="14.1" customHeight="1">
      <c r="A60" s="673"/>
      <c r="B60" s="718" t="s">
        <v>63</v>
      </c>
      <c r="C60" s="740" t="s">
        <v>64</v>
      </c>
      <c r="D60" s="741" t="s">
        <v>36</v>
      </c>
      <c r="E60" s="600">
        <v>6372</v>
      </c>
      <c r="F60" s="601">
        <v>6984</v>
      </c>
      <c r="G60" s="576">
        <v>3202</v>
      </c>
      <c r="H60" s="594">
        <f t="shared" si="4"/>
        <v>50.251098556183308</v>
      </c>
      <c r="I60" s="591"/>
      <c r="J60" s="591"/>
      <c r="K60" s="595">
        <f t="shared" si="3"/>
        <v>45.847651775486824</v>
      </c>
      <c r="L60" s="582"/>
      <c r="M60" s="6"/>
    </row>
    <row r="61" spans="1:13" ht="14.1" customHeight="1">
      <c r="A61" s="680"/>
      <c r="B61" s="721"/>
      <c r="C61" s="313" t="s">
        <v>254</v>
      </c>
      <c r="D61" s="739"/>
      <c r="E61" s="596">
        <v>3776</v>
      </c>
      <c r="F61" s="811">
        <v>3908.2</v>
      </c>
      <c r="G61" s="807">
        <f>E61*0.5</f>
        <v>1888</v>
      </c>
      <c r="H61" s="597">
        <f t="shared" si="4"/>
        <v>50</v>
      </c>
      <c r="I61" s="598"/>
      <c r="J61" s="598"/>
      <c r="K61" s="599">
        <f t="shared" si="3"/>
        <v>48.308684304795044</v>
      </c>
      <c r="L61" s="582"/>
      <c r="M61" s="6"/>
    </row>
    <row r="62" spans="1:13" ht="14.1" customHeight="1">
      <c r="A62" s="680"/>
      <c r="B62" s="721"/>
      <c r="C62" s="313" t="s">
        <v>181</v>
      </c>
      <c r="D62" s="739"/>
      <c r="E62" s="596">
        <v>85</v>
      </c>
      <c r="F62" s="811">
        <v>85</v>
      </c>
      <c r="G62" s="807">
        <f t="shared" ref="G62:G63" si="5">E62*0.5</f>
        <v>42.5</v>
      </c>
      <c r="H62" s="597">
        <f t="shared" si="4"/>
        <v>50</v>
      </c>
      <c r="I62" s="598"/>
      <c r="J62" s="598"/>
      <c r="K62" s="599">
        <f t="shared" si="3"/>
        <v>50</v>
      </c>
      <c r="L62" s="582"/>
      <c r="M62" s="6"/>
    </row>
    <row r="63" spans="1:13" ht="14.1" customHeight="1">
      <c r="A63" s="680"/>
      <c r="B63" s="721"/>
      <c r="C63" s="313" t="s">
        <v>173</v>
      </c>
      <c r="D63" s="739"/>
      <c r="E63" s="596">
        <v>200</v>
      </c>
      <c r="F63" s="811">
        <v>200</v>
      </c>
      <c r="G63" s="807">
        <f t="shared" si="5"/>
        <v>100</v>
      </c>
      <c r="H63" s="597">
        <f t="shared" si="4"/>
        <v>50</v>
      </c>
      <c r="I63" s="598"/>
      <c r="J63" s="598"/>
      <c r="K63" s="599">
        <f t="shared" si="3"/>
        <v>50</v>
      </c>
      <c r="L63" s="582"/>
      <c r="M63" s="6"/>
    </row>
    <row r="64" spans="1:13" ht="14.1" customHeight="1">
      <c r="A64" s="673"/>
      <c r="B64" s="718" t="s">
        <v>65</v>
      </c>
      <c r="C64" s="740" t="s">
        <v>66</v>
      </c>
      <c r="D64" s="741" t="s">
        <v>36</v>
      </c>
      <c r="E64" s="600">
        <v>5468</v>
      </c>
      <c r="F64" s="601">
        <v>5928.5</v>
      </c>
      <c r="G64" s="576">
        <v>2746</v>
      </c>
      <c r="H64" s="594">
        <f t="shared" si="4"/>
        <v>50.219458668617413</v>
      </c>
      <c r="I64" s="591"/>
      <c r="J64" s="591"/>
      <c r="K64" s="595">
        <f t="shared" si="3"/>
        <v>46.318630344943919</v>
      </c>
      <c r="L64" s="582"/>
      <c r="M64" s="6"/>
    </row>
    <row r="65" spans="1:14" ht="14.1" customHeight="1">
      <c r="A65" s="680"/>
      <c r="B65" s="721"/>
      <c r="C65" s="313" t="s">
        <v>254</v>
      </c>
      <c r="D65" s="739"/>
      <c r="E65" s="596">
        <v>3307</v>
      </c>
      <c r="F65" s="811">
        <v>3422.7</v>
      </c>
      <c r="G65" s="807">
        <f>E65*0.5</f>
        <v>1653.5</v>
      </c>
      <c r="H65" s="597">
        <f t="shared" si="4"/>
        <v>50</v>
      </c>
      <c r="I65" s="598"/>
      <c r="J65" s="598"/>
      <c r="K65" s="599">
        <f t="shared" si="3"/>
        <v>48.309813889619306</v>
      </c>
      <c r="L65" s="582"/>
      <c r="M65" s="6"/>
    </row>
    <row r="66" spans="1:14" ht="14.1" customHeight="1">
      <c r="A66" s="680"/>
      <c r="B66" s="721"/>
      <c r="C66" s="313" t="s">
        <v>181</v>
      </c>
      <c r="D66" s="739"/>
      <c r="E66" s="596">
        <v>247.7</v>
      </c>
      <c r="F66" s="811">
        <v>247.7</v>
      </c>
      <c r="G66" s="807">
        <f>E66*0.5</f>
        <v>123.85</v>
      </c>
      <c r="H66" s="597">
        <f t="shared" si="4"/>
        <v>50</v>
      </c>
      <c r="I66" s="598"/>
      <c r="J66" s="598"/>
      <c r="K66" s="599">
        <f t="shared" si="3"/>
        <v>50</v>
      </c>
      <c r="L66" s="582"/>
      <c r="M66" s="6"/>
    </row>
    <row r="67" spans="1:14" ht="14.1" customHeight="1">
      <c r="A67" s="673"/>
      <c r="B67" s="718" t="s">
        <v>67</v>
      </c>
      <c r="C67" s="740" t="s">
        <v>68</v>
      </c>
      <c r="D67" s="741" t="s">
        <v>36</v>
      </c>
      <c r="E67" s="600">
        <v>5908</v>
      </c>
      <c r="F67" s="601">
        <v>6404.3</v>
      </c>
      <c r="G67" s="576">
        <v>2966</v>
      </c>
      <c r="H67" s="594">
        <f t="shared" si="4"/>
        <v>50.203114421123892</v>
      </c>
      <c r="I67" s="591"/>
      <c r="J67" s="591"/>
      <c r="K67" s="595">
        <f t="shared" si="3"/>
        <v>46.312633699233324</v>
      </c>
      <c r="L67" s="582"/>
      <c r="M67" s="6"/>
    </row>
    <row r="68" spans="1:14" ht="14.1" customHeight="1">
      <c r="A68" s="680"/>
      <c r="B68" s="721"/>
      <c r="C68" s="313" t="s">
        <v>254</v>
      </c>
      <c r="D68" s="739"/>
      <c r="E68" s="596">
        <v>4193</v>
      </c>
      <c r="F68" s="811">
        <v>4339.8</v>
      </c>
      <c r="G68" s="807">
        <f>E68*0.5</f>
        <v>2096.5</v>
      </c>
      <c r="H68" s="597">
        <f t="shared" si="4"/>
        <v>50</v>
      </c>
      <c r="I68" s="598"/>
      <c r="J68" s="598"/>
      <c r="K68" s="599">
        <f t="shared" si="3"/>
        <v>48.308677819254342</v>
      </c>
      <c r="L68" s="582"/>
      <c r="M68" s="6"/>
    </row>
    <row r="69" spans="1:14" ht="14.1" customHeight="1">
      <c r="A69" s="680"/>
      <c r="B69" s="721"/>
      <c r="C69" s="313" t="s">
        <v>173</v>
      </c>
      <c r="D69" s="739"/>
      <c r="E69" s="425">
        <v>250</v>
      </c>
      <c r="F69" s="812">
        <v>250</v>
      </c>
      <c r="G69" s="807">
        <f t="shared" ref="G69:G70" si="6">E69*0.5</f>
        <v>125</v>
      </c>
      <c r="H69" s="597">
        <f t="shared" si="4"/>
        <v>50</v>
      </c>
      <c r="I69" s="598"/>
      <c r="J69" s="598"/>
      <c r="K69" s="599">
        <f t="shared" si="3"/>
        <v>50</v>
      </c>
      <c r="L69" s="582"/>
      <c r="M69" s="6"/>
    </row>
    <row r="70" spans="1:14" ht="14.1" customHeight="1">
      <c r="A70" s="680"/>
      <c r="B70" s="721"/>
      <c r="C70" s="313" t="s">
        <v>181</v>
      </c>
      <c r="D70" s="739"/>
      <c r="E70" s="596">
        <v>31</v>
      </c>
      <c r="F70" s="813">
        <v>31</v>
      </c>
      <c r="G70" s="807">
        <f t="shared" si="6"/>
        <v>15.5</v>
      </c>
      <c r="H70" s="597">
        <f t="shared" si="4"/>
        <v>50</v>
      </c>
      <c r="I70" s="598"/>
      <c r="J70" s="598"/>
      <c r="K70" s="599">
        <f t="shared" si="3"/>
        <v>50</v>
      </c>
      <c r="L70" s="582"/>
      <c r="M70" s="6"/>
    </row>
    <row r="71" spans="1:14" ht="14.1" customHeight="1">
      <c r="A71" s="673"/>
      <c r="B71" s="718" t="s">
        <v>69</v>
      </c>
      <c r="C71" s="740" t="s">
        <v>70</v>
      </c>
      <c r="D71" s="741" t="s">
        <v>36</v>
      </c>
      <c r="E71" s="600">
        <v>7376</v>
      </c>
      <c r="F71" s="601">
        <v>8139.2</v>
      </c>
      <c r="G71" s="576">
        <v>3700</v>
      </c>
      <c r="H71" s="594">
        <f t="shared" si="4"/>
        <v>50.162689804772228</v>
      </c>
      <c r="I71" s="591"/>
      <c r="J71" s="591"/>
      <c r="K71" s="595">
        <f t="shared" si="3"/>
        <v>45.459013170827603</v>
      </c>
      <c r="L71" s="582"/>
      <c r="M71" s="6"/>
    </row>
    <row r="72" spans="1:14" ht="14.1" customHeight="1">
      <c r="A72" s="680"/>
      <c r="B72" s="721"/>
      <c r="C72" s="313" t="s">
        <v>254</v>
      </c>
      <c r="D72" s="739"/>
      <c r="E72" s="596">
        <v>4514</v>
      </c>
      <c r="F72" s="811">
        <v>4687.8</v>
      </c>
      <c r="G72" s="807">
        <f>E72*0.5</f>
        <v>2257</v>
      </c>
      <c r="H72" s="597">
        <f t="shared" si="4"/>
        <v>50</v>
      </c>
      <c r="I72" s="598"/>
      <c r="J72" s="598"/>
      <c r="K72" s="599">
        <f t="shared" si="3"/>
        <v>48.146251973207043</v>
      </c>
      <c r="L72" s="582"/>
      <c r="M72" s="6"/>
    </row>
    <row r="73" spans="1:14" ht="14.1" customHeight="1">
      <c r="A73" s="680"/>
      <c r="B73" s="721"/>
      <c r="C73" s="313" t="s">
        <v>182</v>
      </c>
      <c r="D73" s="739"/>
      <c r="E73" s="596">
        <v>121.5</v>
      </c>
      <c r="F73" s="811">
        <v>121.5</v>
      </c>
      <c r="G73" s="807">
        <f>E73*0.5</f>
        <v>60.75</v>
      </c>
      <c r="H73" s="597">
        <f t="shared" si="4"/>
        <v>50</v>
      </c>
      <c r="I73" s="598"/>
      <c r="J73" s="598"/>
      <c r="K73" s="599">
        <f t="shared" si="3"/>
        <v>50</v>
      </c>
      <c r="L73" s="582"/>
      <c r="M73" s="6"/>
    </row>
    <row r="74" spans="1:14" ht="14.1" customHeight="1">
      <c r="A74" s="670" t="s">
        <v>32</v>
      </c>
      <c r="B74" s="315"/>
      <c r="C74" s="316" t="s">
        <v>71</v>
      </c>
      <c r="D74" s="317"/>
      <c r="E74" s="978">
        <f>E75+E78+E82+E85+E88+E93+E96+E109+E112+E115+E118+E122+E125+E128+E131</f>
        <v>276332</v>
      </c>
      <c r="F74" s="979">
        <f>F75+F78+F82+F85+F88+F93+F96+F109+F112+F115+F118+F122+F125+F128+F131</f>
        <v>302774.59999999998</v>
      </c>
      <c r="G74" s="980">
        <f>G75+G78+G82+G85+G88+G93+G96+G109+G112+G115+G118+G122+G125+G128+G131</f>
        <v>142186</v>
      </c>
      <c r="H74" s="597">
        <f t="shared" si="4"/>
        <v>51.45477179624509</v>
      </c>
      <c r="I74" s="598"/>
      <c r="J74" s="598"/>
      <c r="K74" s="599">
        <f t="shared" si="3"/>
        <v>46.96100663662012</v>
      </c>
      <c r="L74" s="582"/>
      <c r="M74" s="6"/>
    </row>
    <row r="75" spans="1:14" ht="14.1" customHeight="1">
      <c r="A75" s="684"/>
      <c r="B75" s="742" t="s">
        <v>72</v>
      </c>
      <c r="C75" s="740" t="s">
        <v>73</v>
      </c>
      <c r="D75" s="743" t="s">
        <v>74</v>
      </c>
      <c r="E75" s="602">
        <v>13456</v>
      </c>
      <c r="F75" s="603">
        <v>14790.4</v>
      </c>
      <c r="G75" s="576">
        <v>6855</v>
      </c>
      <c r="H75" s="594">
        <f t="shared" si="4"/>
        <v>50.943816884661118</v>
      </c>
      <c r="I75" s="591"/>
      <c r="J75" s="591"/>
      <c r="K75" s="595">
        <f t="shared" si="3"/>
        <v>46.347630895716144</v>
      </c>
      <c r="L75" s="582"/>
      <c r="M75" s="6"/>
    </row>
    <row r="76" spans="1:14" ht="14.1" customHeight="1">
      <c r="A76" s="685"/>
      <c r="B76" s="744"/>
      <c r="C76" s="313" t="s">
        <v>254</v>
      </c>
      <c r="D76" s="319"/>
      <c r="E76" s="604">
        <v>8095</v>
      </c>
      <c r="F76" s="814">
        <v>8378.2999999999993</v>
      </c>
      <c r="G76" s="807">
        <f>E76*0.5</f>
        <v>4047.5</v>
      </c>
      <c r="H76" s="597">
        <f t="shared" si="4"/>
        <v>50</v>
      </c>
      <c r="I76" s="598"/>
      <c r="J76" s="598"/>
      <c r="K76" s="599">
        <f t="shared" si="3"/>
        <v>48.309322893665787</v>
      </c>
      <c r="L76" s="582"/>
      <c r="M76" s="6"/>
      <c r="N76" s="156"/>
    </row>
    <row r="77" spans="1:14" ht="14.1" customHeight="1">
      <c r="A77" s="685"/>
      <c r="B77" s="744"/>
      <c r="C77" s="313" t="s">
        <v>181</v>
      </c>
      <c r="D77" s="319"/>
      <c r="E77" s="604">
        <v>504.8</v>
      </c>
      <c r="F77" s="814">
        <v>504.8</v>
      </c>
      <c r="G77" s="807">
        <f>E77*0.5</f>
        <v>252.4</v>
      </c>
      <c r="H77" s="597">
        <f t="shared" si="4"/>
        <v>50</v>
      </c>
      <c r="I77" s="598"/>
      <c r="J77" s="598"/>
      <c r="K77" s="599">
        <f t="shared" si="3"/>
        <v>50</v>
      </c>
      <c r="L77" s="582"/>
      <c r="M77" s="6"/>
      <c r="N77" s="156"/>
    </row>
    <row r="78" spans="1:14" ht="14.1" customHeight="1">
      <c r="A78" s="684"/>
      <c r="B78" s="742" t="s">
        <v>75</v>
      </c>
      <c r="C78" s="740" t="s">
        <v>76</v>
      </c>
      <c r="D78" s="743" t="s">
        <v>74</v>
      </c>
      <c r="E78" s="602">
        <v>15675</v>
      </c>
      <c r="F78" s="603">
        <f>17162.1+55.1</f>
        <v>17217.199999999997</v>
      </c>
      <c r="G78" s="576">
        <f>7990+55</f>
        <v>8045</v>
      </c>
      <c r="H78" s="594">
        <f t="shared" si="4"/>
        <v>51.323763955342905</v>
      </c>
      <c r="I78" s="591"/>
      <c r="J78" s="591"/>
      <c r="K78" s="595">
        <f t="shared" si="3"/>
        <v>46.726529284668828</v>
      </c>
      <c r="L78" s="582"/>
      <c r="M78" s="6"/>
      <c r="N78" s="156"/>
    </row>
    <row r="79" spans="1:14" ht="14.1" customHeight="1">
      <c r="A79" s="685"/>
      <c r="B79" s="744"/>
      <c r="C79" s="313" t="s">
        <v>254</v>
      </c>
      <c r="D79" s="177"/>
      <c r="E79" s="604">
        <v>10328</v>
      </c>
      <c r="F79" s="814">
        <v>10689.5</v>
      </c>
      <c r="G79" s="807">
        <f>E79*0.5</f>
        <v>5164</v>
      </c>
      <c r="H79" s="597">
        <f t="shared" si="4"/>
        <v>50</v>
      </c>
      <c r="I79" s="598"/>
      <c r="J79" s="598"/>
      <c r="K79" s="599">
        <f t="shared" si="3"/>
        <v>48.309088357734225</v>
      </c>
      <c r="L79" s="582"/>
      <c r="M79" s="6"/>
      <c r="N79" s="156"/>
    </row>
    <row r="80" spans="1:14" ht="14.1" customHeight="1">
      <c r="A80" s="685"/>
      <c r="B80" s="744"/>
      <c r="C80" s="313" t="s">
        <v>209</v>
      </c>
      <c r="D80" s="177"/>
      <c r="E80" s="604">
        <v>112</v>
      </c>
      <c r="F80" s="814">
        <v>112</v>
      </c>
      <c r="G80" s="807">
        <f t="shared" ref="G80:G81" si="7">E80*0.5</f>
        <v>56</v>
      </c>
      <c r="H80" s="597">
        <f t="shared" si="4"/>
        <v>50</v>
      </c>
      <c r="I80" s="598"/>
      <c r="J80" s="598"/>
      <c r="K80" s="599">
        <f t="shared" si="3"/>
        <v>50</v>
      </c>
      <c r="L80" s="582"/>
      <c r="M80" s="6"/>
      <c r="N80" s="156"/>
    </row>
    <row r="81" spans="1:13" ht="14.1" customHeight="1">
      <c r="A81" s="685"/>
      <c r="B81" s="744"/>
      <c r="C81" s="313" t="s">
        <v>181</v>
      </c>
      <c r="D81" s="177"/>
      <c r="E81" s="604">
        <v>896.4</v>
      </c>
      <c r="F81" s="814">
        <v>896.4</v>
      </c>
      <c r="G81" s="807">
        <f t="shared" si="7"/>
        <v>448.2</v>
      </c>
      <c r="H81" s="597">
        <f t="shared" si="4"/>
        <v>50</v>
      </c>
      <c r="I81" s="598"/>
      <c r="J81" s="598"/>
      <c r="K81" s="599">
        <f t="shared" si="3"/>
        <v>50</v>
      </c>
      <c r="L81" s="582"/>
      <c r="M81" s="6"/>
    </row>
    <row r="82" spans="1:13" ht="14.1" customHeight="1">
      <c r="A82" s="684"/>
      <c r="B82" s="742" t="s">
        <v>77</v>
      </c>
      <c r="C82" s="740" t="s">
        <v>78</v>
      </c>
      <c r="D82" s="743" t="s">
        <v>74</v>
      </c>
      <c r="E82" s="602">
        <v>12622</v>
      </c>
      <c r="F82" s="603">
        <f>14183.5+1322.5</f>
        <v>15506</v>
      </c>
      <c r="G82" s="576">
        <f>6477+1322</f>
        <v>7799</v>
      </c>
      <c r="H82" s="594">
        <f t="shared" si="4"/>
        <v>61.788939946125808</v>
      </c>
      <c r="I82" s="591"/>
      <c r="J82" s="591"/>
      <c r="K82" s="595">
        <f t="shared" si="3"/>
        <v>50.296659357667991</v>
      </c>
      <c r="L82" s="582"/>
      <c r="M82" s="6"/>
    </row>
    <row r="83" spans="1:13" ht="14.1" customHeight="1">
      <c r="A83" s="685"/>
      <c r="B83" s="744"/>
      <c r="C83" s="313" t="s">
        <v>254</v>
      </c>
      <c r="D83" s="177"/>
      <c r="E83" s="604">
        <v>8263</v>
      </c>
      <c r="F83" s="814">
        <v>8552.2000000000007</v>
      </c>
      <c r="G83" s="807">
        <f>E83*0.5</f>
        <v>4131.5</v>
      </c>
      <c r="H83" s="597">
        <f t="shared" si="4"/>
        <v>50</v>
      </c>
      <c r="I83" s="598"/>
      <c r="J83" s="598"/>
      <c r="K83" s="599">
        <f t="shared" si="3"/>
        <v>48.30920698767568</v>
      </c>
      <c r="L83" s="582"/>
      <c r="M83" s="6"/>
    </row>
    <row r="84" spans="1:13" ht="14.1" customHeight="1">
      <c r="A84" s="685"/>
      <c r="B84" s="744"/>
      <c r="C84" s="313" t="s">
        <v>181</v>
      </c>
      <c r="D84" s="177"/>
      <c r="E84" s="604">
        <v>219.6</v>
      </c>
      <c r="F84" s="814">
        <v>219.6</v>
      </c>
      <c r="G84" s="807">
        <f>E84*0.5</f>
        <v>109.8</v>
      </c>
      <c r="H84" s="597">
        <f t="shared" si="4"/>
        <v>50</v>
      </c>
      <c r="I84" s="598"/>
      <c r="J84" s="598"/>
      <c r="K84" s="599">
        <f t="shared" si="3"/>
        <v>50</v>
      </c>
      <c r="L84" s="582"/>
      <c r="M84" s="6"/>
    </row>
    <row r="85" spans="1:13" ht="14.1" customHeight="1">
      <c r="A85" s="684"/>
      <c r="B85" s="742" t="s">
        <v>79</v>
      </c>
      <c r="C85" s="740" t="s">
        <v>80</v>
      </c>
      <c r="D85" s="743" t="s">
        <v>74</v>
      </c>
      <c r="E85" s="602">
        <v>15266</v>
      </c>
      <c r="F85" s="603">
        <v>16377.4</v>
      </c>
      <c r="G85" s="576">
        <v>7737</v>
      </c>
      <c r="H85" s="594">
        <f t="shared" si="4"/>
        <v>50.68125245643914</v>
      </c>
      <c r="I85" s="591"/>
      <c r="J85" s="591"/>
      <c r="K85" s="595">
        <f t="shared" si="3"/>
        <v>47.241930953631226</v>
      </c>
      <c r="L85" s="582"/>
      <c r="M85" s="6"/>
    </row>
    <row r="86" spans="1:13" ht="14.1" customHeight="1">
      <c r="A86" s="685"/>
      <c r="B86" s="744"/>
      <c r="C86" s="313" t="s">
        <v>254</v>
      </c>
      <c r="D86" s="177"/>
      <c r="E86" s="604">
        <v>9446</v>
      </c>
      <c r="F86" s="814">
        <v>9218.2999999999993</v>
      </c>
      <c r="G86" s="807">
        <f>E86*0.5</f>
        <v>4723</v>
      </c>
      <c r="H86" s="597">
        <f t="shared" si="4"/>
        <v>50</v>
      </c>
      <c r="I86" s="598"/>
      <c r="J86" s="598"/>
      <c r="K86" s="599">
        <f t="shared" si="3"/>
        <v>51.235043337708696</v>
      </c>
      <c r="L86" s="582"/>
      <c r="M86" s="6"/>
    </row>
    <row r="87" spans="1:13" ht="14.1" customHeight="1">
      <c r="A87" s="685"/>
      <c r="B87" s="744"/>
      <c r="C87" s="313" t="s">
        <v>181</v>
      </c>
      <c r="D87" s="177"/>
      <c r="E87" s="604">
        <v>399</v>
      </c>
      <c r="F87" s="814">
        <v>399</v>
      </c>
      <c r="G87" s="807">
        <f>E87*0.5</f>
        <v>199.5</v>
      </c>
      <c r="H87" s="597">
        <f t="shared" si="4"/>
        <v>50</v>
      </c>
      <c r="I87" s="598"/>
      <c r="J87" s="598"/>
      <c r="K87" s="599">
        <f t="shared" si="3"/>
        <v>50</v>
      </c>
      <c r="L87" s="582"/>
      <c r="M87" s="6"/>
    </row>
    <row r="88" spans="1:13" ht="14.1" customHeight="1">
      <c r="A88" s="684"/>
      <c r="B88" s="742" t="s">
        <v>81</v>
      </c>
      <c r="C88" s="740" t="s">
        <v>82</v>
      </c>
      <c r="D88" s="743" t="s">
        <v>74</v>
      </c>
      <c r="E88" s="602">
        <v>23100</v>
      </c>
      <c r="F88" s="603">
        <v>26491.7</v>
      </c>
      <c r="G88" s="576">
        <v>11652</v>
      </c>
      <c r="H88" s="594">
        <f t="shared" si="4"/>
        <v>50.441558441558442</v>
      </c>
      <c r="I88" s="591"/>
      <c r="J88" s="591"/>
      <c r="K88" s="595">
        <f t="shared" si="3"/>
        <v>43.983587312252517</v>
      </c>
      <c r="L88" s="582"/>
      <c r="M88" s="6"/>
    </row>
    <row r="89" spans="1:13" ht="14.1" customHeight="1">
      <c r="A89" s="685"/>
      <c r="B89" s="744"/>
      <c r="C89" s="313" t="s">
        <v>254</v>
      </c>
      <c r="D89" s="177"/>
      <c r="E89" s="604">
        <v>14229</v>
      </c>
      <c r="F89" s="814">
        <v>14727</v>
      </c>
      <c r="G89" s="807">
        <f>E89*0.5</f>
        <v>7114.5</v>
      </c>
      <c r="H89" s="597">
        <f t="shared" si="4"/>
        <v>50</v>
      </c>
      <c r="I89" s="598"/>
      <c r="J89" s="598"/>
      <c r="K89" s="599">
        <f t="shared" si="3"/>
        <v>48.309227948665715</v>
      </c>
      <c r="L89" s="582"/>
      <c r="M89" s="6"/>
    </row>
    <row r="90" spans="1:13" ht="14.1" customHeight="1">
      <c r="A90" s="686"/>
      <c r="B90" s="318"/>
      <c r="C90" s="313" t="s">
        <v>181</v>
      </c>
      <c r="D90" s="319"/>
      <c r="E90" s="604">
        <v>803.7</v>
      </c>
      <c r="F90" s="814">
        <v>803.7</v>
      </c>
      <c r="G90" s="807">
        <f t="shared" ref="G90:G92" si="8">E90*0.5</f>
        <v>401.85</v>
      </c>
      <c r="H90" s="597">
        <f t="shared" si="4"/>
        <v>50</v>
      </c>
      <c r="I90" s="598"/>
      <c r="J90" s="598"/>
      <c r="K90" s="599">
        <f t="shared" si="3"/>
        <v>50</v>
      </c>
      <c r="L90" s="582"/>
      <c r="M90" s="6"/>
    </row>
    <row r="91" spans="1:13" ht="14.1" customHeight="1">
      <c r="A91" s="686"/>
      <c r="B91" s="318"/>
      <c r="C91" s="313" t="s">
        <v>194</v>
      </c>
      <c r="D91" s="319"/>
      <c r="E91" s="604">
        <v>1000</v>
      </c>
      <c r="F91" s="814">
        <v>1000</v>
      </c>
      <c r="G91" s="807">
        <f t="shared" si="8"/>
        <v>500</v>
      </c>
      <c r="H91" s="597">
        <f t="shared" si="4"/>
        <v>50</v>
      </c>
      <c r="I91" s="598"/>
      <c r="J91" s="598"/>
      <c r="K91" s="599">
        <f t="shared" si="3"/>
        <v>50</v>
      </c>
      <c r="L91" s="582"/>
      <c r="M91" s="6"/>
    </row>
    <row r="92" spans="1:13" ht="14.1" customHeight="1">
      <c r="A92" s="686"/>
      <c r="B92" s="318"/>
      <c r="C92" s="313" t="s">
        <v>256</v>
      </c>
      <c r="D92" s="319"/>
      <c r="E92" s="604">
        <v>219</v>
      </c>
      <c r="F92" s="814">
        <v>219</v>
      </c>
      <c r="G92" s="807">
        <f t="shared" si="8"/>
        <v>109.5</v>
      </c>
      <c r="H92" s="597">
        <f t="shared" si="4"/>
        <v>50</v>
      </c>
      <c r="I92" s="598"/>
      <c r="J92" s="598"/>
      <c r="K92" s="599">
        <f t="shared" si="3"/>
        <v>50</v>
      </c>
      <c r="L92" s="582"/>
      <c r="M92" s="6"/>
    </row>
    <row r="93" spans="1:13" ht="14.1" customHeight="1">
      <c r="A93" s="684"/>
      <c r="B93" s="742" t="s">
        <v>83</v>
      </c>
      <c r="C93" s="740" t="s">
        <v>84</v>
      </c>
      <c r="D93" s="743" t="s">
        <v>74</v>
      </c>
      <c r="E93" s="605">
        <v>10165</v>
      </c>
      <c r="F93" s="606">
        <f>11281.3+88.7</f>
        <v>11370</v>
      </c>
      <c r="G93" s="576">
        <f>5166+89</f>
        <v>5255</v>
      </c>
      <c r="H93" s="594">
        <f t="shared" si="4"/>
        <v>51.696999508116079</v>
      </c>
      <c r="I93" s="591"/>
      <c r="J93" s="591"/>
      <c r="K93" s="595">
        <f t="shared" si="3"/>
        <v>46.218117854001761</v>
      </c>
      <c r="L93" s="582"/>
      <c r="M93" s="6"/>
    </row>
    <row r="94" spans="1:13" ht="14.1" customHeight="1">
      <c r="A94" s="685"/>
      <c r="B94" s="744"/>
      <c r="C94" s="313" t="s">
        <v>254</v>
      </c>
      <c r="D94" s="177"/>
      <c r="E94" s="604">
        <v>6145</v>
      </c>
      <c r="F94" s="814">
        <v>6360.1</v>
      </c>
      <c r="G94" s="807">
        <f>E94*0.5</f>
        <v>3072.5</v>
      </c>
      <c r="H94" s="597">
        <f t="shared" si="4"/>
        <v>50</v>
      </c>
      <c r="I94" s="598"/>
      <c r="J94" s="598"/>
      <c r="K94" s="599">
        <f t="shared" si="3"/>
        <v>48.30898885237653</v>
      </c>
      <c r="L94" s="582"/>
      <c r="M94" s="6"/>
    </row>
    <row r="95" spans="1:13" ht="14.1" customHeight="1">
      <c r="A95" s="685"/>
      <c r="B95" s="744"/>
      <c r="C95" s="313" t="s">
        <v>181</v>
      </c>
      <c r="D95" s="177"/>
      <c r="E95" s="604">
        <v>237.1</v>
      </c>
      <c r="F95" s="814">
        <v>237.1</v>
      </c>
      <c r="G95" s="807">
        <f>E95*0.5</f>
        <v>118.55</v>
      </c>
      <c r="H95" s="597">
        <f t="shared" si="4"/>
        <v>50</v>
      </c>
      <c r="I95" s="598"/>
      <c r="J95" s="598"/>
      <c r="K95" s="599">
        <f t="shared" si="3"/>
        <v>50</v>
      </c>
      <c r="L95" s="582"/>
      <c r="M95" s="6"/>
    </row>
    <row r="96" spans="1:13" ht="14.1" customHeight="1">
      <c r="A96" s="684"/>
      <c r="B96" s="742" t="s">
        <v>85</v>
      </c>
      <c r="C96" s="740" t="s">
        <v>156</v>
      </c>
      <c r="D96" s="743" t="s">
        <v>74</v>
      </c>
      <c r="E96" s="602">
        <v>19350</v>
      </c>
      <c r="F96" s="603">
        <v>21206.1</v>
      </c>
      <c r="G96" s="576">
        <v>9790</v>
      </c>
      <c r="H96" s="594">
        <f t="shared" si="4"/>
        <v>50.594315245478036</v>
      </c>
      <c r="I96" s="591"/>
      <c r="J96" s="591"/>
      <c r="K96" s="595">
        <f t="shared" si="3"/>
        <v>46.165961680837121</v>
      </c>
      <c r="L96" s="582"/>
      <c r="M96" s="6"/>
    </row>
    <row r="97" spans="1:13" ht="14.1" customHeight="1">
      <c r="A97" s="685"/>
      <c r="B97" s="744"/>
      <c r="C97" s="313" t="s">
        <v>254</v>
      </c>
      <c r="D97" s="177"/>
      <c r="E97" s="604">
        <v>10091</v>
      </c>
      <c r="F97" s="814">
        <v>10444.200000000001</v>
      </c>
      <c r="G97" s="807">
        <f>E97*0.5</f>
        <v>5045.5</v>
      </c>
      <c r="H97" s="597">
        <f t="shared" si="4"/>
        <v>50</v>
      </c>
      <c r="I97" s="598"/>
      <c r="J97" s="598"/>
      <c r="K97" s="599">
        <f t="shared" si="3"/>
        <v>48.309109362134009</v>
      </c>
      <c r="L97" s="582"/>
      <c r="M97" s="6"/>
    </row>
    <row r="98" spans="1:13" ht="14.1" customHeight="1">
      <c r="A98" s="687"/>
      <c r="B98" s="745"/>
      <c r="C98" s="320" t="s">
        <v>210</v>
      </c>
      <c r="D98" s="746"/>
      <c r="E98" s="607">
        <v>183</v>
      </c>
      <c r="F98" s="815">
        <v>183</v>
      </c>
      <c r="G98" s="807">
        <f>E98*0.5</f>
        <v>91.5</v>
      </c>
      <c r="H98" s="597">
        <f t="shared" si="4"/>
        <v>50</v>
      </c>
      <c r="I98" s="598"/>
      <c r="J98" s="598"/>
      <c r="K98" s="599">
        <f t="shared" si="3"/>
        <v>50</v>
      </c>
      <c r="L98" s="582"/>
      <c r="M98" s="6"/>
    </row>
    <row r="99" spans="1:13" ht="14.1" customHeight="1" thickBot="1">
      <c r="A99" s="688"/>
      <c r="B99" s="747"/>
      <c r="C99" s="321" t="s">
        <v>181</v>
      </c>
      <c r="D99" s="748"/>
      <c r="E99" s="608">
        <v>1881</v>
      </c>
      <c r="F99" s="816">
        <v>1881</v>
      </c>
      <c r="G99" s="810">
        <f>E99*0.5</f>
        <v>940.5</v>
      </c>
      <c r="H99" s="609">
        <f t="shared" si="4"/>
        <v>50</v>
      </c>
      <c r="I99" s="610"/>
      <c r="J99" s="610"/>
      <c r="K99" s="611">
        <f t="shared" si="3"/>
        <v>50</v>
      </c>
      <c r="L99" s="582"/>
      <c r="M99" s="6"/>
    </row>
    <row r="100" spans="1:13" ht="14.1" customHeight="1">
      <c r="A100" s="689"/>
      <c r="B100" s="749"/>
      <c r="C100" s="312"/>
      <c r="D100" s="8"/>
      <c r="E100" s="612"/>
      <c r="F100" s="612"/>
      <c r="G100" s="590"/>
      <c r="H100" s="613"/>
      <c r="I100" s="613"/>
      <c r="J100" s="613"/>
      <c r="K100" s="613"/>
      <c r="L100" s="6"/>
      <c r="M100" s="6"/>
    </row>
    <row r="101" spans="1:13" ht="14.1" customHeight="1">
      <c r="A101" s="689"/>
      <c r="B101" s="749"/>
      <c r="C101" s="312"/>
      <c r="D101" s="8"/>
      <c r="E101" s="612"/>
      <c r="F101" s="612"/>
      <c r="G101" s="590"/>
      <c r="H101" s="6"/>
      <c r="I101" s="6"/>
      <c r="J101" s="6"/>
      <c r="K101" s="6"/>
      <c r="L101" s="6"/>
      <c r="M101" s="6"/>
    </row>
    <row r="102" spans="1:13" ht="12.95" customHeight="1">
      <c r="A102" s="689"/>
      <c r="B102" s="749"/>
      <c r="C102" s="312"/>
      <c r="D102" s="8"/>
      <c r="E102" s="612"/>
      <c r="F102" s="612"/>
      <c r="G102" s="590"/>
      <c r="H102" s="6"/>
      <c r="I102" s="6"/>
      <c r="J102" s="6"/>
      <c r="K102" s="6"/>
      <c r="L102" s="6"/>
      <c r="M102" s="6"/>
    </row>
    <row r="103" spans="1:13" ht="12.95" customHeight="1">
      <c r="A103" s="689"/>
      <c r="B103" s="749"/>
      <c r="C103" s="312"/>
      <c r="D103" s="8"/>
      <c r="E103" s="612"/>
      <c r="F103" s="612"/>
      <c r="G103" s="590"/>
      <c r="H103" s="6"/>
      <c r="I103" s="6"/>
      <c r="J103" s="6"/>
      <c r="K103" s="6"/>
      <c r="L103" s="6"/>
      <c r="M103" s="6"/>
    </row>
    <row r="104" spans="1:13" ht="12.95" customHeight="1">
      <c r="A104" s="689"/>
      <c r="B104" s="749"/>
      <c r="C104" s="312"/>
      <c r="D104" s="8"/>
      <c r="E104" s="612"/>
      <c r="F104" s="612"/>
      <c r="G104" s="590"/>
      <c r="H104" s="6"/>
      <c r="I104" s="6"/>
      <c r="J104" s="6"/>
      <c r="K104" s="6"/>
      <c r="L104" s="6"/>
      <c r="M104" s="6"/>
    </row>
    <row r="105" spans="1:13" ht="14.25" customHeight="1" thickBot="1">
      <c r="A105" s="682"/>
      <c r="B105" s="726"/>
      <c r="C105" s="312"/>
      <c r="D105" s="8"/>
      <c r="E105" s="589"/>
      <c r="F105" s="589"/>
      <c r="G105" s="574"/>
      <c r="H105" s="6"/>
      <c r="I105" s="6"/>
      <c r="J105" s="6"/>
      <c r="K105" s="574" t="s">
        <v>715</v>
      </c>
      <c r="L105" s="6"/>
      <c r="M105" s="6"/>
    </row>
    <row r="106" spans="1:13" ht="12.95" customHeight="1">
      <c r="A106" s="644" t="s">
        <v>1</v>
      </c>
      <c r="B106" s="727" t="s">
        <v>2</v>
      </c>
      <c r="C106" s="728" t="s">
        <v>3</v>
      </c>
      <c r="D106" s="750"/>
      <c r="E106" s="184" t="s">
        <v>4</v>
      </c>
      <c r="F106" s="184" t="s">
        <v>265</v>
      </c>
      <c r="G106" s="164" t="s">
        <v>266</v>
      </c>
      <c r="H106" s="164" t="s">
        <v>267</v>
      </c>
      <c r="I106" s="229" t="s">
        <v>267</v>
      </c>
      <c r="J106" s="575"/>
      <c r="K106" s="229" t="s">
        <v>267</v>
      </c>
      <c r="L106" s="6"/>
      <c r="M106" s="6"/>
    </row>
    <row r="107" spans="1:13" ht="12.95" customHeight="1">
      <c r="A107" s="652" t="s">
        <v>5</v>
      </c>
      <c r="B107" s="730" t="s">
        <v>6</v>
      </c>
      <c r="C107" s="731" t="s">
        <v>7</v>
      </c>
      <c r="D107" s="751" t="s">
        <v>8</v>
      </c>
      <c r="E107" s="186" t="s">
        <v>177</v>
      </c>
      <c r="F107" s="186" t="s">
        <v>272</v>
      </c>
      <c r="G107" s="165" t="s">
        <v>269</v>
      </c>
      <c r="H107" s="165" t="s">
        <v>270</v>
      </c>
      <c r="I107" s="230" t="s">
        <v>271</v>
      </c>
      <c r="J107" s="6"/>
      <c r="K107" s="230" t="s">
        <v>271</v>
      </c>
      <c r="L107" s="6"/>
      <c r="M107" s="6"/>
    </row>
    <row r="108" spans="1:13" ht="12.95" customHeight="1" thickBot="1">
      <c r="A108" s="659" t="s">
        <v>9</v>
      </c>
      <c r="B108" s="733" t="s">
        <v>10</v>
      </c>
      <c r="C108" s="734"/>
      <c r="D108" s="752"/>
      <c r="E108" s="158" t="s">
        <v>253</v>
      </c>
      <c r="F108" s="188">
        <v>46203</v>
      </c>
      <c r="G108" s="188">
        <f>F108</f>
        <v>46203</v>
      </c>
      <c r="H108" s="301" t="s">
        <v>163</v>
      </c>
      <c r="I108" s="302" t="s">
        <v>163</v>
      </c>
      <c r="J108" s="6"/>
      <c r="K108" s="302" t="s">
        <v>163</v>
      </c>
      <c r="L108" s="6"/>
      <c r="M108" s="6"/>
    </row>
    <row r="109" spans="1:13" ht="14.1" customHeight="1">
      <c r="A109" s="690"/>
      <c r="B109" s="753" t="s">
        <v>86</v>
      </c>
      <c r="C109" s="754" t="s">
        <v>87</v>
      </c>
      <c r="D109" s="755" t="s">
        <v>74</v>
      </c>
      <c r="E109" s="593">
        <v>17970</v>
      </c>
      <c r="F109" s="614">
        <v>19847.900000000001</v>
      </c>
      <c r="G109" s="593">
        <v>9207</v>
      </c>
      <c r="H109" s="615">
        <f>G109/E109*100</f>
        <v>51.235392320534224</v>
      </c>
      <c r="I109" s="616"/>
      <c r="J109" s="578"/>
      <c r="K109" s="578">
        <f>G109/F109*100</f>
        <v>46.387779059749391</v>
      </c>
      <c r="L109" s="582"/>
      <c r="M109" s="6"/>
    </row>
    <row r="110" spans="1:13" ht="14.25" customHeight="1">
      <c r="A110" s="685"/>
      <c r="B110" s="744"/>
      <c r="C110" s="313" t="s">
        <v>254</v>
      </c>
      <c r="D110" s="177"/>
      <c r="E110" s="604">
        <v>11419</v>
      </c>
      <c r="F110" s="814">
        <v>11818.7</v>
      </c>
      <c r="G110" s="807">
        <f>E110*0.5</f>
        <v>5709.5</v>
      </c>
      <c r="H110" s="617">
        <f t="shared" ref="H110:H133" si="9">G110/E110*100</f>
        <v>50</v>
      </c>
      <c r="I110" s="581"/>
      <c r="J110" s="618"/>
      <c r="K110" s="618">
        <f t="shared" ref="K110:K133" si="10">G110/F110*100</f>
        <v>48.309035680743229</v>
      </c>
      <c r="L110" s="582"/>
      <c r="M110" s="6"/>
    </row>
    <row r="111" spans="1:13" ht="14.1" customHeight="1">
      <c r="A111" s="685"/>
      <c r="B111" s="744"/>
      <c r="C111" s="313" t="s">
        <v>181</v>
      </c>
      <c r="D111" s="177"/>
      <c r="E111" s="604">
        <v>611.4</v>
      </c>
      <c r="F111" s="814">
        <v>611.4</v>
      </c>
      <c r="G111" s="807">
        <f>E111*0.5</f>
        <v>305.7</v>
      </c>
      <c r="H111" s="617">
        <f t="shared" si="9"/>
        <v>50</v>
      </c>
      <c r="I111" s="581"/>
      <c r="J111" s="618"/>
      <c r="K111" s="618">
        <f t="shared" si="10"/>
        <v>50</v>
      </c>
      <c r="L111" s="582"/>
      <c r="M111" s="6"/>
    </row>
    <row r="112" spans="1:13" ht="14.1" customHeight="1">
      <c r="A112" s="684"/>
      <c r="B112" s="742" t="s">
        <v>88</v>
      </c>
      <c r="C112" s="740" t="s">
        <v>89</v>
      </c>
      <c r="D112" s="743" t="s">
        <v>74</v>
      </c>
      <c r="E112" s="602">
        <v>17345</v>
      </c>
      <c r="F112" s="603">
        <v>18230.5</v>
      </c>
      <c r="G112" s="576">
        <v>8844</v>
      </c>
      <c r="H112" s="619">
        <f t="shared" si="9"/>
        <v>50.988757567022191</v>
      </c>
      <c r="I112" s="616"/>
      <c r="J112" s="578"/>
      <c r="K112" s="578">
        <f t="shared" si="10"/>
        <v>48.512108828611396</v>
      </c>
      <c r="L112" s="582"/>
      <c r="M112" s="6"/>
    </row>
    <row r="113" spans="1:13" ht="14.1" customHeight="1">
      <c r="A113" s="685"/>
      <c r="B113" s="744"/>
      <c r="C113" s="313" t="s">
        <v>254</v>
      </c>
      <c r="D113" s="177"/>
      <c r="E113" s="604">
        <v>10357</v>
      </c>
      <c r="F113" s="814">
        <v>9456.5</v>
      </c>
      <c r="G113" s="807">
        <f>E113*0.5</f>
        <v>5178.5</v>
      </c>
      <c r="H113" s="617">
        <f t="shared" si="9"/>
        <v>50</v>
      </c>
      <c r="I113" s="581"/>
      <c r="J113" s="618"/>
      <c r="K113" s="618">
        <f t="shared" si="10"/>
        <v>54.761275313276577</v>
      </c>
      <c r="L113" s="582"/>
      <c r="M113" s="6"/>
    </row>
    <row r="114" spans="1:13" ht="14.1" customHeight="1">
      <c r="A114" s="685"/>
      <c r="B114" s="744"/>
      <c r="C114" s="313" t="s">
        <v>181</v>
      </c>
      <c r="D114" s="177"/>
      <c r="E114" s="604">
        <v>780</v>
      </c>
      <c r="F114" s="814">
        <v>780</v>
      </c>
      <c r="G114" s="807">
        <f>E114*0.5</f>
        <v>390</v>
      </c>
      <c r="H114" s="617">
        <f t="shared" si="9"/>
        <v>50</v>
      </c>
      <c r="I114" s="581"/>
      <c r="J114" s="618"/>
      <c r="K114" s="618">
        <f t="shared" si="10"/>
        <v>50</v>
      </c>
      <c r="L114" s="582"/>
      <c r="M114" s="6"/>
    </row>
    <row r="115" spans="1:13" ht="14.1" customHeight="1">
      <c r="A115" s="684"/>
      <c r="B115" s="742" t="s">
        <v>90</v>
      </c>
      <c r="C115" s="740" t="s">
        <v>91</v>
      </c>
      <c r="D115" s="743" t="s">
        <v>74</v>
      </c>
      <c r="E115" s="602">
        <v>15999</v>
      </c>
      <c r="F115" s="603">
        <v>15857.1</v>
      </c>
      <c r="G115" s="576">
        <v>8142</v>
      </c>
      <c r="H115" s="619">
        <f t="shared" si="9"/>
        <v>50.890680667541723</v>
      </c>
      <c r="I115" s="616"/>
      <c r="J115" s="578"/>
      <c r="K115" s="578">
        <f t="shared" si="10"/>
        <v>51.346084719147889</v>
      </c>
      <c r="L115" s="582"/>
      <c r="M115" s="6"/>
    </row>
    <row r="116" spans="1:13" ht="14.1" customHeight="1">
      <c r="A116" s="685"/>
      <c r="B116" s="744"/>
      <c r="C116" s="313" t="s">
        <v>254</v>
      </c>
      <c r="D116" s="177"/>
      <c r="E116" s="604">
        <v>10987</v>
      </c>
      <c r="F116" s="814">
        <v>9289.4</v>
      </c>
      <c r="G116" s="807">
        <f>E116*0.5</f>
        <v>5493.5</v>
      </c>
      <c r="H116" s="617">
        <f t="shared" si="9"/>
        <v>50</v>
      </c>
      <c r="I116" s="581"/>
      <c r="J116" s="618"/>
      <c r="K116" s="618">
        <f t="shared" si="10"/>
        <v>59.137296273171572</v>
      </c>
      <c r="L116" s="582"/>
      <c r="M116" s="6"/>
    </row>
    <row r="117" spans="1:13" ht="14.1" customHeight="1">
      <c r="A117" s="685"/>
      <c r="B117" s="744"/>
      <c r="C117" s="313" t="s">
        <v>181</v>
      </c>
      <c r="D117" s="177"/>
      <c r="E117" s="604">
        <v>918.3</v>
      </c>
      <c r="F117" s="814">
        <v>918.3</v>
      </c>
      <c r="G117" s="807">
        <f>E117*0.5</f>
        <v>459.15</v>
      </c>
      <c r="H117" s="617">
        <f t="shared" si="9"/>
        <v>50</v>
      </c>
      <c r="I117" s="581"/>
      <c r="J117" s="618"/>
      <c r="K117" s="618">
        <f t="shared" si="10"/>
        <v>50</v>
      </c>
      <c r="L117" s="582"/>
      <c r="M117" s="6"/>
    </row>
    <row r="118" spans="1:13" ht="14.1" customHeight="1">
      <c r="A118" s="684"/>
      <c r="B118" s="742" t="s">
        <v>92</v>
      </c>
      <c r="C118" s="740" t="s">
        <v>93</v>
      </c>
      <c r="D118" s="743" t="s">
        <v>74</v>
      </c>
      <c r="E118" s="602">
        <v>22422</v>
      </c>
      <c r="F118" s="603">
        <v>25264.3</v>
      </c>
      <c r="G118" s="576">
        <v>11873</v>
      </c>
      <c r="H118" s="619">
        <f t="shared" si="9"/>
        <v>52.952457407902955</v>
      </c>
      <c r="I118" s="616"/>
      <c r="J118" s="578"/>
      <c r="K118" s="578">
        <f t="shared" si="10"/>
        <v>46.995167093487652</v>
      </c>
      <c r="L118" s="582"/>
      <c r="M118" s="6"/>
    </row>
    <row r="119" spans="1:13" ht="14.1" customHeight="1">
      <c r="A119" s="685"/>
      <c r="B119" s="744"/>
      <c r="C119" s="313" t="s">
        <v>254</v>
      </c>
      <c r="D119" s="177"/>
      <c r="E119" s="604">
        <v>12465</v>
      </c>
      <c r="F119" s="814">
        <v>12901.3</v>
      </c>
      <c r="G119" s="807">
        <f>E119*0.5</f>
        <v>6232.5</v>
      </c>
      <c r="H119" s="617">
        <f t="shared" si="9"/>
        <v>50</v>
      </c>
      <c r="I119" s="581"/>
      <c r="J119" s="618"/>
      <c r="K119" s="618">
        <f t="shared" si="10"/>
        <v>48.3090851309558</v>
      </c>
      <c r="L119" s="582"/>
      <c r="M119" s="6"/>
    </row>
    <row r="120" spans="1:13" ht="14.1" customHeight="1">
      <c r="A120" s="685"/>
      <c r="B120" s="744"/>
      <c r="C120" s="313" t="s">
        <v>172</v>
      </c>
      <c r="D120" s="177"/>
      <c r="E120" s="604">
        <v>300</v>
      </c>
      <c r="F120" s="814">
        <v>300</v>
      </c>
      <c r="G120" s="807">
        <f t="shared" ref="G120:G121" si="11">E120*0.5</f>
        <v>150</v>
      </c>
      <c r="H120" s="617">
        <f t="shared" si="9"/>
        <v>50</v>
      </c>
      <c r="I120" s="581"/>
      <c r="J120" s="618"/>
      <c r="K120" s="618">
        <f t="shared" si="10"/>
        <v>50</v>
      </c>
      <c r="L120" s="582"/>
      <c r="M120" s="6"/>
    </row>
    <row r="121" spans="1:13" ht="14.1" customHeight="1">
      <c r="A121" s="685"/>
      <c r="B121" s="744"/>
      <c r="C121" s="313" t="s">
        <v>182</v>
      </c>
      <c r="D121" s="177"/>
      <c r="E121" s="604">
        <v>1070</v>
      </c>
      <c r="F121" s="814">
        <v>1070</v>
      </c>
      <c r="G121" s="807">
        <f t="shared" si="11"/>
        <v>535</v>
      </c>
      <c r="H121" s="617">
        <f t="shared" si="9"/>
        <v>50</v>
      </c>
      <c r="I121" s="581"/>
      <c r="J121" s="618"/>
      <c r="K121" s="618">
        <f t="shared" si="10"/>
        <v>50</v>
      </c>
      <c r="L121" s="582"/>
      <c r="M121" s="6"/>
    </row>
    <row r="122" spans="1:13" ht="14.1" customHeight="1">
      <c r="A122" s="684"/>
      <c r="B122" s="742" t="s">
        <v>94</v>
      </c>
      <c r="C122" s="740" t="s">
        <v>95</v>
      </c>
      <c r="D122" s="743" t="s">
        <v>74</v>
      </c>
      <c r="E122" s="602">
        <v>15979</v>
      </c>
      <c r="F122" s="603">
        <v>17473.599999999999</v>
      </c>
      <c r="G122" s="576">
        <v>8133</v>
      </c>
      <c r="H122" s="619">
        <f t="shared" si="9"/>
        <v>50.898053695475312</v>
      </c>
      <c r="I122" s="616"/>
      <c r="J122" s="578"/>
      <c r="K122" s="578">
        <f t="shared" si="10"/>
        <v>46.544501419283954</v>
      </c>
      <c r="L122" s="582"/>
      <c r="M122" s="6"/>
    </row>
    <row r="123" spans="1:13" ht="14.1" customHeight="1">
      <c r="A123" s="685"/>
      <c r="B123" s="744"/>
      <c r="C123" s="313" t="s">
        <v>254</v>
      </c>
      <c r="D123" s="177"/>
      <c r="E123" s="604">
        <v>9386</v>
      </c>
      <c r="F123" s="814">
        <v>9507</v>
      </c>
      <c r="G123" s="807">
        <f>E123*0.5</f>
        <v>4693</v>
      </c>
      <c r="H123" s="617">
        <f t="shared" si="9"/>
        <v>50</v>
      </c>
      <c r="I123" s="581"/>
      <c r="J123" s="618"/>
      <c r="K123" s="618">
        <f t="shared" si="10"/>
        <v>49.363626801304299</v>
      </c>
      <c r="L123" s="582"/>
      <c r="M123" s="6"/>
    </row>
    <row r="124" spans="1:13" ht="14.1" customHeight="1">
      <c r="A124" s="685"/>
      <c r="B124" s="744"/>
      <c r="C124" s="313" t="s">
        <v>181</v>
      </c>
      <c r="D124" s="177"/>
      <c r="E124" s="604">
        <v>800</v>
      </c>
      <c r="F124" s="814">
        <v>800</v>
      </c>
      <c r="G124" s="807">
        <f>E124*0.5</f>
        <v>400</v>
      </c>
      <c r="H124" s="617">
        <f t="shared" si="9"/>
        <v>50</v>
      </c>
      <c r="I124" s="581"/>
      <c r="J124" s="618"/>
      <c r="K124" s="618">
        <f t="shared" si="10"/>
        <v>50</v>
      </c>
      <c r="L124" s="582"/>
      <c r="M124" s="6"/>
    </row>
    <row r="125" spans="1:13" ht="14.1" customHeight="1">
      <c r="A125" s="684"/>
      <c r="B125" s="742" t="s">
        <v>96</v>
      </c>
      <c r="C125" s="740" t="s">
        <v>97</v>
      </c>
      <c r="D125" s="743" t="s">
        <v>74</v>
      </c>
      <c r="E125" s="602">
        <v>24526</v>
      </c>
      <c r="F125" s="603">
        <v>27331.1</v>
      </c>
      <c r="G125" s="576">
        <v>12408</v>
      </c>
      <c r="H125" s="619">
        <f t="shared" si="9"/>
        <v>50.591209328875472</v>
      </c>
      <c r="I125" s="616"/>
      <c r="J125" s="578"/>
      <c r="K125" s="578">
        <f t="shared" si="10"/>
        <v>45.398831367928842</v>
      </c>
      <c r="L125" s="582"/>
      <c r="M125" s="6"/>
    </row>
    <row r="126" spans="1:13" ht="14.1" customHeight="1">
      <c r="A126" s="685"/>
      <c r="B126" s="744"/>
      <c r="C126" s="313" t="s">
        <v>254</v>
      </c>
      <c r="D126" s="177"/>
      <c r="E126" s="604">
        <v>15692</v>
      </c>
      <c r="F126" s="814">
        <v>16241.2</v>
      </c>
      <c r="G126" s="807">
        <f>E126*0.5</f>
        <v>7846</v>
      </c>
      <c r="H126" s="617">
        <f t="shared" si="9"/>
        <v>50</v>
      </c>
      <c r="I126" s="581"/>
      <c r="J126" s="618"/>
      <c r="K126" s="618">
        <f t="shared" si="10"/>
        <v>48.309238233628058</v>
      </c>
      <c r="L126" s="582"/>
      <c r="M126" s="6"/>
    </row>
    <row r="127" spans="1:13" ht="14.1" customHeight="1">
      <c r="A127" s="685"/>
      <c r="B127" s="744"/>
      <c r="C127" s="313" t="s">
        <v>181</v>
      </c>
      <c r="D127" s="177"/>
      <c r="E127" s="604">
        <v>393.5</v>
      </c>
      <c r="F127" s="814">
        <v>393.5</v>
      </c>
      <c r="G127" s="807">
        <f>E127*0.5</f>
        <v>196.75</v>
      </c>
      <c r="H127" s="617">
        <f t="shared" si="9"/>
        <v>50</v>
      </c>
      <c r="I127" s="581"/>
      <c r="J127" s="618"/>
      <c r="K127" s="618">
        <f t="shared" si="10"/>
        <v>50</v>
      </c>
      <c r="L127" s="582"/>
      <c r="M127" s="6"/>
    </row>
    <row r="128" spans="1:13" ht="14.1" customHeight="1">
      <c r="A128" s="684"/>
      <c r="B128" s="742" t="s">
        <v>98</v>
      </c>
      <c r="C128" s="740" t="s">
        <v>99</v>
      </c>
      <c r="D128" s="743" t="s">
        <v>74</v>
      </c>
      <c r="E128" s="602">
        <v>26562</v>
      </c>
      <c r="F128" s="603">
        <v>27552.2</v>
      </c>
      <c r="G128" s="576">
        <v>13385</v>
      </c>
      <c r="H128" s="619">
        <f t="shared" si="9"/>
        <v>50.391536781868837</v>
      </c>
      <c r="I128" s="616"/>
      <c r="J128" s="578"/>
      <c r="K128" s="578">
        <f t="shared" si="10"/>
        <v>48.580512626940859</v>
      </c>
      <c r="L128" s="582"/>
      <c r="M128" s="6"/>
    </row>
    <row r="129" spans="1:13" ht="14.1" customHeight="1">
      <c r="A129" s="685"/>
      <c r="B129" s="744"/>
      <c r="C129" s="313" t="s">
        <v>254</v>
      </c>
      <c r="D129" s="177"/>
      <c r="E129" s="604">
        <v>16830</v>
      </c>
      <c r="F129" s="814">
        <v>15869</v>
      </c>
      <c r="G129" s="807">
        <f>E129*0.5</f>
        <v>8415</v>
      </c>
      <c r="H129" s="617">
        <f t="shared" si="9"/>
        <v>50</v>
      </c>
      <c r="I129" s="581"/>
      <c r="J129" s="618"/>
      <c r="K129" s="618">
        <f t="shared" si="10"/>
        <v>53.027916062763879</v>
      </c>
      <c r="L129" s="582"/>
      <c r="M129" s="6"/>
    </row>
    <row r="130" spans="1:13" ht="14.1" customHeight="1">
      <c r="A130" s="685"/>
      <c r="B130" s="744"/>
      <c r="C130" s="313" t="s">
        <v>181</v>
      </c>
      <c r="D130" s="177"/>
      <c r="E130" s="604">
        <v>591.5</v>
      </c>
      <c r="F130" s="814">
        <v>591.5</v>
      </c>
      <c r="G130" s="807">
        <f>E130*0.5</f>
        <v>295.75</v>
      </c>
      <c r="H130" s="617">
        <f t="shared" si="9"/>
        <v>50</v>
      </c>
      <c r="I130" s="581"/>
      <c r="J130" s="618"/>
      <c r="K130" s="618">
        <f t="shared" si="10"/>
        <v>50</v>
      </c>
      <c r="L130" s="582"/>
      <c r="M130" s="6"/>
    </row>
    <row r="131" spans="1:13" ht="14.1" customHeight="1">
      <c r="A131" s="684"/>
      <c r="B131" s="742" t="s">
        <v>100</v>
      </c>
      <c r="C131" s="740" t="s">
        <v>101</v>
      </c>
      <c r="D131" s="743" t="s">
        <v>74</v>
      </c>
      <c r="E131" s="605">
        <v>25895</v>
      </c>
      <c r="F131" s="606">
        <v>28259.1</v>
      </c>
      <c r="G131" s="576">
        <v>13061</v>
      </c>
      <c r="H131" s="619">
        <f t="shared" si="9"/>
        <v>50.43830855377486</v>
      </c>
      <c r="I131" s="616"/>
      <c r="J131" s="578"/>
      <c r="K131" s="578">
        <f t="shared" si="10"/>
        <v>46.218740158037591</v>
      </c>
      <c r="L131" s="582"/>
      <c r="M131" s="6"/>
    </row>
    <row r="132" spans="1:13" ht="14.1" customHeight="1">
      <c r="A132" s="685"/>
      <c r="B132" s="744"/>
      <c r="C132" s="313" t="s">
        <v>254</v>
      </c>
      <c r="D132" s="177"/>
      <c r="E132" s="604">
        <v>16300</v>
      </c>
      <c r="F132" s="814">
        <v>15966.6</v>
      </c>
      <c r="G132" s="807">
        <f>E132*0.5</f>
        <v>8150</v>
      </c>
      <c r="H132" s="617">
        <f t="shared" si="9"/>
        <v>50</v>
      </c>
      <c r="I132" s="581"/>
      <c r="J132" s="618"/>
      <c r="K132" s="618">
        <f t="shared" si="10"/>
        <v>51.044054463692959</v>
      </c>
      <c r="L132" s="582"/>
      <c r="M132" s="6"/>
    </row>
    <row r="133" spans="1:13" ht="14.1" customHeight="1" thickBot="1">
      <c r="A133" s="688"/>
      <c r="B133" s="747"/>
      <c r="C133" s="321" t="s">
        <v>181</v>
      </c>
      <c r="D133" s="748"/>
      <c r="E133" s="608">
        <v>1188.2</v>
      </c>
      <c r="F133" s="817">
        <v>1188.2</v>
      </c>
      <c r="G133" s="810">
        <f>E133*0.5</f>
        <v>594.1</v>
      </c>
      <c r="H133" s="620">
        <f t="shared" si="9"/>
        <v>50</v>
      </c>
      <c r="I133" s="588"/>
      <c r="J133" s="621"/>
      <c r="K133" s="621">
        <f t="shared" si="10"/>
        <v>50</v>
      </c>
      <c r="L133" s="582"/>
      <c r="M133" s="6"/>
    </row>
    <row r="134" spans="1:13" ht="14.1" customHeight="1">
      <c r="A134" s="689"/>
      <c r="B134" s="749"/>
      <c r="C134" s="312"/>
      <c r="D134" s="8"/>
      <c r="E134" s="612"/>
      <c r="F134" s="612"/>
      <c r="G134" s="590"/>
      <c r="H134" s="6"/>
      <c r="I134" s="6"/>
      <c r="J134" s="6"/>
      <c r="K134" s="6"/>
      <c r="L134" s="6"/>
      <c r="M134" s="6"/>
    </row>
    <row r="135" spans="1:13" ht="12.95" customHeight="1">
      <c r="A135" s="689"/>
      <c r="B135" s="749"/>
      <c r="C135" s="312"/>
      <c r="D135" s="8"/>
      <c r="E135" s="612"/>
      <c r="F135" s="612"/>
      <c r="G135" s="590"/>
      <c r="H135" s="6"/>
      <c r="I135" s="6"/>
      <c r="J135" s="6"/>
      <c r="K135" s="6"/>
      <c r="L135" s="6"/>
      <c r="M135" s="6"/>
    </row>
    <row r="136" spans="1:13" ht="12.95" customHeight="1">
      <c r="A136" s="689"/>
      <c r="B136" s="749"/>
      <c r="C136" s="312"/>
      <c r="D136" s="8"/>
      <c r="E136" s="612"/>
      <c r="F136" s="612"/>
      <c r="G136" s="590"/>
      <c r="H136" s="6"/>
      <c r="I136" s="6"/>
      <c r="J136" s="6"/>
      <c r="K136" s="6"/>
      <c r="L136" s="6"/>
      <c r="M136" s="6"/>
    </row>
    <row r="137" spans="1:13" ht="12.95" customHeight="1">
      <c r="A137" s="689"/>
      <c r="B137" s="749"/>
      <c r="C137" s="312"/>
      <c r="D137" s="8"/>
      <c r="E137" s="612"/>
      <c r="F137" s="612"/>
      <c r="G137" s="590"/>
      <c r="H137" s="6"/>
      <c r="I137" s="6"/>
      <c r="J137" s="6"/>
      <c r="K137" s="6"/>
      <c r="L137" s="6"/>
      <c r="M137" s="6"/>
    </row>
    <row r="138" spans="1:13" ht="12.95" customHeight="1">
      <c r="A138" s="689"/>
      <c r="B138" s="749"/>
      <c r="C138" s="312"/>
      <c r="D138" s="8"/>
      <c r="E138" s="612"/>
      <c r="F138" s="612"/>
      <c r="G138" s="590"/>
      <c r="H138" s="6"/>
      <c r="I138" s="6"/>
      <c r="J138" s="6"/>
      <c r="K138" s="6"/>
      <c r="L138" s="6"/>
      <c r="M138" s="6"/>
    </row>
    <row r="139" spans="1:13" ht="12.95" customHeight="1">
      <c r="A139" s="689"/>
      <c r="B139" s="749"/>
      <c r="C139" s="312"/>
      <c r="D139" s="8"/>
      <c r="E139" s="612"/>
      <c r="F139" s="612"/>
      <c r="G139" s="590"/>
      <c r="H139" s="6"/>
      <c r="I139" s="6"/>
      <c r="J139" s="6"/>
      <c r="K139" s="6"/>
      <c r="L139" s="6"/>
      <c r="M139" s="6"/>
    </row>
    <row r="140" spans="1:13" ht="12.95" customHeight="1">
      <c r="A140" s="689"/>
      <c r="B140" s="749"/>
      <c r="C140" s="312"/>
      <c r="D140" s="8"/>
      <c r="E140" s="612"/>
      <c r="F140" s="612"/>
      <c r="G140" s="590"/>
      <c r="H140" s="6"/>
      <c r="I140" s="6"/>
      <c r="J140" s="6"/>
      <c r="K140" s="6"/>
      <c r="L140" s="6"/>
      <c r="M140" s="6"/>
    </row>
    <row r="141" spans="1:13" ht="12.95" customHeight="1">
      <c r="A141" s="689"/>
      <c r="B141" s="749"/>
      <c r="C141" s="312"/>
      <c r="D141" s="8"/>
      <c r="E141" s="612"/>
      <c r="F141" s="612"/>
      <c r="G141" s="590"/>
      <c r="H141" s="6"/>
      <c r="I141" s="6"/>
      <c r="J141" s="6"/>
      <c r="K141" s="6"/>
      <c r="L141" s="6"/>
      <c r="M141" s="6"/>
    </row>
    <row r="142" spans="1:13" ht="12.95" customHeight="1">
      <c r="A142" s="689"/>
      <c r="B142" s="749"/>
      <c r="C142" s="312"/>
      <c r="D142" s="8"/>
      <c r="E142" s="612"/>
      <c r="F142" s="612"/>
      <c r="G142" s="590"/>
      <c r="H142" s="6"/>
      <c r="I142" s="6"/>
      <c r="J142" s="6"/>
      <c r="K142" s="6"/>
      <c r="L142" s="6"/>
      <c r="M142" s="6"/>
    </row>
    <row r="143" spans="1:13" ht="12.95" customHeight="1">
      <c r="A143" s="689"/>
      <c r="B143" s="749"/>
      <c r="C143" s="312"/>
      <c r="D143" s="8"/>
      <c r="E143" s="612"/>
      <c r="F143" s="612"/>
      <c r="G143" s="590"/>
      <c r="H143" s="6"/>
      <c r="I143" s="6"/>
      <c r="J143" s="6"/>
      <c r="K143" s="6"/>
      <c r="L143" s="6"/>
      <c r="M143" s="6"/>
    </row>
    <row r="144" spans="1:13" ht="12.95" customHeight="1">
      <c r="A144" s="689"/>
      <c r="B144" s="749"/>
      <c r="C144" s="312"/>
      <c r="D144" s="8"/>
      <c r="E144" s="612"/>
      <c r="F144" s="612"/>
      <c r="G144" s="590"/>
      <c r="H144" s="6"/>
      <c r="I144" s="6"/>
      <c r="J144" s="6"/>
      <c r="K144" s="6"/>
      <c r="L144" s="6"/>
      <c r="M144" s="6"/>
    </row>
    <row r="145" spans="1:13" ht="12.95" customHeight="1">
      <c r="A145" s="689"/>
      <c r="B145" s="749"/>
      <c r="C145" s="312"/>
      <c r="D145" s="8"/>
      <c r="E145" s="612"/>
      <c r="F145" s="612"/>
      <c r="G145" s="590"/>
      <c r="H145" s="6"/>
      <c r="I145" s="6"/>
      <c r="J145" s="6"/>
      <c r="K145" s="6"/>
      <c r="L145" s="6"/>
      <c r="M145" s="6"/>
    </row>
    <row r="146" spans="1:13" ht="12.95" customHeight="1">
      <c r="A146" s="689"/>
      <c r="B146" s="749"/>
      <c r="C146" s="312"/>
      <c r="D146" s="8"/>
      <c r="E146" s="612"/>
      <c r="F146" s="612"/>
      <c r="G146" s="590"/>
      <c r="H146" s="6"/>
      <c r="I146" s="6"/>
      <c r="J146" s="6"/>
      <c r="K146" s="6"/>
      <c r="L146" s="6"/>
      <c r="M146" s="6"/>
    </row>
    <row r="147" spans="1:13" ht="12.95" customHeight="1">
      <c r="A147" s="689"/>
      <c r="B147" s="749"/>
      <c r="C147" s="312"/>
      <c r="D147" s="8"/>
      <c r="E147" s="612"/>
      <c r="F147" s="612"/>
      <c r="G147" s="590"/>
      <c r="H147" s="6"/>
      <c r="I147" s="6"/>
      <c r="J147" s="6"/>
      <c r="K147" s="6"/>
      <c r="L147" s="6"/>
      <c r="M147" s="6"/>
    </row>
    <row r="148" spans="1:13" ht="12.95" customHeight="1">
      <c r="A148" s="689"/>
      <c r="B148" s="749"/>
      <c r="C148" s="312"/>
      <c r="D148" s="8"/>
      <c r="E148" s="612"/>
      <c r="F148" s="612"/>
      <c r="G148" s="590"/>
      <c r="H148" s="6"/>
      <c r="I148" s="6"/>
      <c r="J148" s="6"/>
      <c r="K148" s="6"/>
      <c r="L148" s="6"/>
      <c r="M148" s="6"/>
    </row>
    <row r="149" spans="1:13" ht="12.95" customHeight="1">
      <c r="A149" s="689"/>
      <c r="B149" s="749"/>
      <c r="C149" s="312"/>
      <c r="D149" s="8"/>
      <c r="E149" s="612"/>
      <c r="F149" s="612"/>
      <c r="G149" s="590"/>
      <c r="H149" s="6"/>
      <c r="I149" s="6"/>
      <c r="J149" s="6"/>
      <c r="K149" s="6"/>
      <c r="L149" s="6"/>
      <c r="M149" s="6"/>
    </row>
    <row r="150" spans="1:13" ht="12.95" customHeight="1">
      <c r="A150" s="689"/>
      <c r="B150" s="749"/>
      <c r="C150" s="312"/>
      <c r="D150" s="8"/>
      <c r="E150" s="612"/>
      <c r="F150" s="612"/>
      <c r="G150" s="590"/>
      <c r="H150" s="6"/>
      <c r="I150" s="6"/>
      <c r="J150" s="6"/>
      <c r="K150" s="6"/>
      <c r="L150" s="6"/>
      <c r="M150" s="6"/>
    </row>
    <row r="151" spans="1:13" ht="12.95" customHeight="1">
      <c r="A151" s="689"/>
      <c r="B151" s="749"/>
      <c r="C151" s="312"/>
      <c r="D151" s="8"/>
      <c r="E151" s="612"/>
      <c r="F151" s="612"/>
      <c r="G151" s="590"/>
      <c r="H151" s="6"/>
      <c r="I151" s="6"/>
      <c r="J151" s="6"/>
      <c r="K151" s="6"/>
      <c r="L151" s="6"/>
      <c r="M151" s="6"/>
    </row>
    <row r="152" spans="1:13" ht="12.95" customHeight="1">
      <c r="A152" s="689"/>
      <c r="B152" s="749"/>
      <c r="C152" s="312"/>
      <c r="D152" s="8"/>
      <c r="E152" s="612"/>
      <c r="F152" s="612"/>
      <c r="G152" s="590"/>
      <c r="H152" s="6"/>
      <c r="I152" s="6"/>
      <c r="J152" s="6"/>
      <c r="K152" s="6"/>
      <c r="L152" s="6"/>
      <c r="M152" s="6"/>
    </row>
    <row r="153" spans="1:13" ht="12.95" customHeight="1">
      <c r="A153" s="689"/>
      <c r="B153" s="749"/>
      <c r="C153" s="312"/>
      <c r="D153" s="8"/>
      <c r="E153" s="612"/>
      <c r="F153" s="612"/>
      <c r="G153" s="590"/>
      <c r="H153" s="6"/>
      <c r="I153" s="6"/>
      <c r="J153" s="6"/>
      <c r="K153" s="6"/>
      <c r="L153" s="6"/>
      <c r="M153" s="6"/>
    </row>
    <row r="154" spans="1:13" ht="12.95" customHeight="1">
      <c r="A154" s="689"/>
      <c r="B154" s="749"/>
      <c r="C154" s="312"/>
      <c r="D154" s="8"/>
      <c r="E154" s="612"/>
      <c r="F154" s="612"/>
      <c r="G154" s="590"/>
      <c r="H154" s="6"/>
      <c r="I154" s="6"/>
      <c r="J154" s="6"/>
      <c r="K154" s="6"/>
      <c r="L154" s="6"/>
      <c r="M154" s="6"/>
    </row>
    <row r="155" spans="1:13" ht="12.95" customHeight="1">
      <c r="A155" s="689"/>
      <c r="B155" s="749"/>
      <c r="C155" s="312"/>
      <c r="D155" s="8"/>
      <c r="E155" s="612"/>
      <c r="F155" s="612"/>
      <c r="G155" s="590"/>
      <c r="H155" s="6"/>
      <c r="I155" s="6"/>
      <c r="J155" s="6"/>
      <c r="K155" s="6"/>
      <c r="L155" s="6"/>
      <c r="M155" s="6"/>
    </row>
    <row r="156" spans="1:13" ht="12.95" customHeight="1">
      <c r="A156" s="689"/>
      <c r="B156" s="749"/>
      <c r="C156" s="312"/>
      <c r="D156" s="8"/>
      <c r="E156" s="612"/>
      <c r="F156" s="612"/>
      <c r="G156" s="590"/>
      <c r="H156" s="6"/>
      <c r="I156" s="6"/>
      <c r="J156" s="6"/>
      <c r="K156" s="6"/>
      <c r="L156" s="6"/>
      <c r="M156" s="6"/>
    </row>
    <row r="157" spans="1:13" ht="12.95" customHeight="1">
      <c r="A157" s="689"/>
      <c r="B157" s="749"/>
      <c r="C157" s="312"/>
      <c r="D157" s="8"/>
      <c r="E157" s="612"/>
      <c r="F157" s="612"/>
      <c r="G157" s="590"/>
      <c r="H157" s="6"/>
      <c r="I157" s="6"/>
      <c r="J157" s="6"/>
      <c r="K157" s="6"/>
      <c r="L157" s="6"/>
      <c r="M157" s="6"/>
    </row>
    <row r="158" spans="1:13" ht="16.5" customHeight="1" thickBot="1">
      <c r="A158" s="689"/>
      <c r="B158" s="749"/>
      <c r="C158" s="312"/>
      <c r="D158" s="8"/>
      <c r="E158" s="442"/>
      <c r="F158" s="442"/>
      <c r="G158" s="574"/>
      <c r="H158" s="6"/>
      <c r="I158" s="6"/>
      <c r="J158" s="6"/>
      <c r="K158" s="574" t="s">
        <v>716</v>
      </c>
      <c r="L158" s="6"/>
      <c r="M158" s="6"/>
    </row>
    <row r="159" spans="1:13" ht="12.75" customHeight="1">
      <c r="A159" s="644" t="s">
        <v>1</v>
      </c>
      <c r="B159" s="727" t="s">
        <v>2</v>
      </c>
      <c r="C159" s="728" t="s">
        <v>3</v>
      </c>
      <c r="D159" s="750"/>
      <c r="E159" s="184" t="s">
        <v>4</v>
      </c>
      <c r="F159" s="184" t="s">
        <v>265</v>
      </c>
      <c r="G159" s="164" t="s">
        <v>266</v>
      </c>
      <c r="H159" s="164" t="s">
        <v>267</v>
      </c>
      <c r="I159" s="229" t="s">
        <v>267</v>
      </c>
      <c r="J159" s="575"/>
      <c r="K159" s="229" t="s">
        <v>267</v>
      </c>
      <c r="L159" s="6"/>
      <c r="M159" s="6"/>
    </row>
    <row r="160" spans="1:13" ht="12.75" customHeight="1">
      <c r="A160" s="652" t="s">
        <v>5</v>
      </c>
      <c r="B160" s="730" t="s">
        <v>6</v>
      </c>
      <c r="C160" s="731" t="s">
        <v>7</v>
      </c>
      <c r="D160" s="751" t="s">
        <v>8</v>
      </c>
      <c r="E160" s="186" t="s">
        <v>177</v>
      </c>
      <c r="F160" s="186" t="s">
        <v>272</v>
      </c>
      <c r="G160" s="165" t="s">
        <v>269</v>
      </c>
      <c r="H160" s="165" t="s">
        <v>270</v>
      </c>
      <c r="I160" s="230" t="s">
        <v>271</v>
      </c>
      <c r="J160" s="6"/>
      <c r="K160" s="230" t="s">
        <v>271</v>
      </c>
      <c r="L160" s="6"/>
      <c r="M160" s="6"/>
    </row>
    <row r="161" spans="1:13" ht="15" customHeight="1" thickBot="1">
      <c r="A161" s="659" t="s">
        <v>9</v>
      </c>
      <c r="B161" s="733" t="s">
        <v>10</v>
      </c>
      <c r="C161" s="734"/>
      <c r="D161" s="752"/>
      <c r="E161" s="158" t="s">
        <v>253</v>
      </c>
      <c r="F161" s="188">
        <v>46203</v>
      </c>
      <c r="G161" s="188">
        <f>F161</f>
        <v>46203</v>
      </c>
      <c r="H161" s="301" t="s">
        <v>163</v>
      </c>
      <c r="I161" s="302" t="s">
        <v>163</v>
      </c>
      <c r="J161" s="6"/>
      <c r="K161" s="302" t="s">
        <v>163</v>
      </c>
      <c r="L161" s="6"/>
      <c r="M161" s="6"/>
    </row>
    <row r="162" spans="1:13" ht="14.1" customHeight="1">
      <c r="A162" s="691"/>
      <c r="B162" s="756"/>
      <c r="C162" s="757" t="s">
        <v>102</v>
      </c>
      <c r="D162" s="758" t="s">
        <v>74</v>
      </c>
      <c r="E162" s="440">
        <f>SUM(E163:E170)</f>
        <v>1820</v>
      </c>
      <c r="F162" s="441">
        <f>SUM(F163:F170)</f>
        <v>2183.1999999999998</v>
      </c>
      <c r="G162" s="440">
        <f>SUM(G163:G170)</f>
        <v>1162</v>
      </c>
      <c r="H162" s="622">
        <f>G162/E162*100</f>
        <v>63.84615384615384</v>
      </c>
      <c r="I162" s="623"/>
      <c r="J162" s="624"/>
      <c r="K162" s="624">
        <f>G162/F162*100</f>
        <v>53.224624404543796</v>
      </c>
      <c r="L162" s="6"/>
      <c r="M162" s="6"/>
    </row>
    <row r="163" spans="1:13" ht="14.1" customHeight="1">
      <c r="A163" s="692"/>
      <c r="B163" s="756"/>
      <c r="C163" s="759"/>
      <c r="D163" s="760" t="s">
        <v>102</v>
      </c>
      <c r="E163" s="981">
        <v>100</v>
      </c>
      <c r="F163" s="982">
        <v>863.2</v>
      </c>
      <c r="G163" s="983">
        <v>893</v>
      </c>
      <c r="H163" s="580">
        <f t="shared" ref="H163:H183" si="12">G163/E163*100</f>
        <v>893</v>
      </c>
      <c r="I163" s="984"/>
      <c r="J163" s="985"/>
      <c r="K163" s="985">
        <f t="shared" ref="K163:K183" si="13">G163/F163*100</f>
        <v>103.45227062094531</v>
      </c>
      <c r="L163" s="6"/>
      <c r="M163" s="6"/>
    </row>
    <row r="164" spans="1:13" ht="14.1" customHeight="1">
      <c r="A164" s="692"/>
      <c r="B164" s="761" t="s">
        <v>377</v>
      </c>
      <c r="C164" s="759"/>
      <c r="D164" s="760" t="s">
        <v>235</v>
      </c>
      <c r="E164" s="986">
        <v>200</v>
      </c>
      <c r="F164" s="987">
        <v>0</v>
      </c>
      <c r="G164" s="983">
        <v>0</v>
      </c>
      <c r="H164" s="580">
        <f t="shared" si="12"/>
        <v>0</v>
      </c>
      <c r="I164" s="984"/>
      <c r="J164" s="985"/>
      <c r="K164" s="985" t="s">
        <v>214</v>
      </c>
      <c r="L164" s="6"/>
      <c r="M164" s="6"/>
    </row>
    <row r="165" spans="1:13" ht="13.5" customHeight="1">
      <c r="A165" s="692"/>
      <c r="B165" s="761" t="s">
        <v>373</v>
      </c>
      <c r="C165" s="759"/>
      <c r="D165" s="760" t="s">
        <v>238</v>
      </c>
      <c r="E165" s="986">
        <v>200</v>
      </c>
      <c r="F165" s="987">
        <v>200</v>
      </c>
      <c r="G165" s="983">
        <v>0</v>
      </c>
      <c r="H165" s="580">
        <f t="shared" si="12"/>
        <v>0</v>
      </c>
      <c r="I165" s="984"/>
      <c r="J165" s="985"/>
      <c r="K165" s="985">
        <f t="shared" si="13"/>
        <v>0</v>
      </c>
      <c r="L165" s="6"/>
      <c r="M165" s="6"/>
    </row>
    <row r="166" spans="1:13" ht="14.1" customHeight="1">
      <c r="A166" s="692"/>
      <c r="B166" s="761" t="s">
        <v>374</v>
      </c>
      <c r="C166" s="759"/>
      <c r="D166" s="760" t="s">
        <v>189</v>
      </c>
      <c r="E166" s="986">
        <v>200</v>
      </c>
      <c r="F166" s="987">
        <v>200</v>
      </c>
      <c r="G166" s="983">
        <v>0</v>
      </c>
      <c r="H166" s="580">
        <f t="shared" si="12"/>
        <v>0</v>
      </c>
      <c r="I166" s="984"/>
      <c r="J166" s="985"/>
      <c r="K166" s="985">
        <f t="shared" si="13"/>
        <v>0</v>
      </c>
      <c r="L166" s="6"/>
      <c r="M166" s="6"/>
    </row>
    <row r="167" spans="1:13" ht="14.1" customHeight="1">
      <c r="A167" s="685"/>
      <c r="B167" s="761" t="s">
        <v>372</v>
      </c>
      <c r="C167" s="211"/>
      <c r="D167" s="760" t="s">
        <v>197</v>
      </c>
      <c r="E167" s="986">
        <v>270</v>
      </c>
      <c r="F167" s="987">
        <v>270</v>
      </c>
      <c r="G167" s="983">
        <v>269</v>
      </c>
      <c r="H167" s="580">
        <f t="shared" si="12"/>
        <v>99.629629629629633</v>
      </c>
      <c r="I167" s="984"/>
      <c r="J167" s="985"/>
      <c r="K167" s="985">
        <f t="shared" si="13"/>
        <v>99.629629629629633</v>
      </c>
      <c r="L167" s="6"/>
      <c r="M167" s="6"/>
    </row>
    <row r="168" spans="1:13" ht="14.1" customHeight="1">
      <c r="A168" s="685"/>
      <c r="B168" s="745" t="s">
        <v>375</v>
      </c>
      <c r="C168" s="762"/>
      <c r="D168" s="763" t="s">
        <v>261</v>
      </c>
      <c r="E168" s="988">
        <v>400</v>
      </c>
      <c r="F168" s="989">
        <v>400</v>
      </c>
      <c r="G168" s="983">
        <v>0</v>
      </c>
      <c r="H168" s="580">
        <f t="shared" si="12"/>
        <v>0</v>
      </c>
      <c r="I168" s="984"/>
      <c r="J168" s="985"/>
      <c r="K168" s="985">
        <f t="shared" si="13"/>
        <v>0</v>
      </c>
      <c r="L168" s="6"/>
      <c r="M168" s="6"/>
    </row>
    <row r="169" spans="1:13" ht="14.1" customHeight="1">
      <c r="A169" s="685"/>
      <c r="B169" s="745" t="s">
        <v>376</v>
      </c>
      <c r="C169" s="762"/>
      <c r="D169" s="763" t="s">
        <v>262</v>
      </c>
      <c r="E169" s="988">
        <v>250</v>
      </c>
      <c r="F169" s="989">
        <v>250</v>
      </c>
      <c r="G169" s="983">
        <v>0</v>
      </c>
      <c r="H169" s="580">
        <f t="shared" si="12"/>
        <v>0</v>
      </c>
      <c r="I169" s="984"/>
      <c r="J169" s="985"/>
      <c r="K169" s="985">
        <f t="shared" si="13"/>
        <v>0</v>
      </c>
      <c r="L169" s="6"/>
      <c r="M169" s="6"/>
    </row>
    <row r="170" spans="1:13" ht="14.1" customHeight="1">
      <c r="A170" s="685"/>
      <c r="B170" s="745" t="s">
        <v>378</v>
      </c>
      <c r="C170" s="762"/>
      <c r="D170" s="763" t="s">
        <v>263</v>
      </c>
      <c r="E170" s="988">
        <v>200</v>
      </c>
      <c r="F170" s="989">
        <v>0</v>
      </c>
      <c r="G170" s="983">
        <v>0</v>
      </c>
      <c r="H170" s="580">
        <f t="shared" si="12"/>
        <v>0</v>
      </c>
      <c r="I170" s="984"/>
      <c r="J170" s="985"/>
      <c r="K170" s="985" t="s">
        <v>214</v>
      </c>
      <c r="L170" s="6"/>
      <c r="M170" s="6"/>
    </row>
    <row r="171" spans="1:13" ht="14.1" customHeight="1">
      <c r="A171" s="687"/>
      <c r="B171" s="745"/>
      <c r="C171" s="762"/>
      <c r="D171" s="763"/>
      <c r="E171" s="988"/>
      <c r="F171" s="989"/>
      <c r="G171" s="990"/>
      <c r="H171" s="991"/>
      <c r="I171" s="984"/>
      <c r="J171" s="992"/>
      <c r="K171" s="993"/>
      <c r="L171" s="6"/>
      <c r="M171" s="6"/>
    </row>
    <row r="172" spans="1:13" ht="14.1" customHeight="1">
      <c r="A172" s="672"/>
      <c r="B172" s="764" t="s">
        <v>104</v>
      </c>
      <c r="C172" s="765" t="s">
        <v>157</v>
      </c>
      <c r="D172" s="766" t="s">
        <v>158</v>
      </c>
      <c r="E172" s="994"/>
      <c r="F172" s="995"/>
      <c r="G172" s="996"/>
      <c r="H172" s="1178">
        <f>G173/E173*100</f>
        <v>45.031454533900998</v>
      </c>
      <c r="I172" s="623"/>
      <c r="J172" s="997"/>
      <c r="K172" s="1180">
        <f>G173/F173*100</f>
        <v>47.095054042415192</v>
      </c>
      <c r="L172" s="6"/>
      <c r="M172" s="6"/>
    </row>
    <row r="173" spans="1:13" ht="14.1" customHeight="1">
      <c r="A173" s="693"/>
      <c r="B173" s="767"/>
      <c r="C173" s="768" t="s">
        <v>159</v>
      </c>
      <c r="D173" s="768" t="s">
        <v>160</v>
      </c>
      <c r="E173" s="139">
        <v>78685</v>
      </c>
      <c r="F173" s="260">
        <v>75237.2</v>
      </c>
      <c r="G173" s="139">
        <v>35433</v>
      </c>
      <c r="H173" s="1179"/>
      <c r="I173" s="623"/>
      <c r="J173" s="997"/>
      <c r="K173" s="1181"/>
      <c r="L173" s="6"/>
      <c r="M173" s="6"/>
    </row>
    <row r="174" spans="1:13" ht="14.1" customHeight="1">
      <c r="A174" s="694"/>
      <c r="B174" s="769"/>
      <c r="C174" s="770"/>
      <c r="D174" s="770"/>
      <c r="E174" s="999"/>
      <c r="F174" s="1000"/>
      <c r="G174" s="1001"/>
      <c r="H174" s="998"/>
      <c r="I174" s="623"/>
      <c r="J174" s="997"/>
      <c r="K174" s="624"/>
      <c r="L174" s="6"/>
      <c r="M174" s="6"/>
    </row>
    <row r="175" spans="1:13" ht="14.1" customHeight="1">
      <c r="A175" s="695" t="s">
        <v>368</v>
      </c>
      <c r="B175" s="1182" t="s">
        <v>369</v>
      </c>
      <c r="C175" s="1183"/>
      <c r="D175" s="173"/>
      <c r="E175" s="980">
        <f>SUM(E176:E176)</f>
        <v>0</v>
      </c>
      <c r="F175" s="1002">
        <f>SUM(F176:F176)</f>
        <v>26.8</v>
      </c>
      <c r="G175" s="980">
        <f>G176</f>
        <v>0</v>
      </c>
      <c r="H175" s="1003" t="s">
        <v>214</v>
      </c>
      <c r="I175" s="1004"/>
      <c r="J175" s="1004"/>
      <c r="K175" s="625">
        <f t="shared" ref="K175:K176" si="14">G175/F175*100</f>
        <v>0</v>
      </c>
      <c r="L175" s="6"/>
      <c r="M175" s="6"/>
    </row>
    <row r="176" spans="1:13" ht="14.1" customHeight="1">
      <c r="A176" s="696"/>
      <c r="B176" s="771"/>
      <c r="C176" s="762" t="s">
        <v>370</v>
      </c>
      <c r="D176" s="8" t="s">
        <v>371</v>
      </c>
      <c r="E176" s="1005">
        <v>0</v>
      </c>
      <c r="F176" s="1006">
        <v>26.8</v>
      </c>
      <c r="G176" s="414">
        <v>0</v>
      </c>
      <c r="H176" s="626" t="s">
        <v>214</v>
      </c>
      <c r="I176" s="627"/>
      <c r="J176" s="627"/>
      <c r="K176" s="628">
        <f t="shared" si="14"/>
        <v>0</v>
      </c>
      <c r="L176" s="6"/>
      <c r="M176" s="6"/>
    </row>
    <row r="177" spans="1:13" ht="14.1" customHeight="1">
      <c r="A177" s="697"/>
      <c r="B177" s="772"/>
      <c r="C177" s="171"/>
      <c r="D177" s="171"/>
      <c r="E177" s="245"/>
      <c r="F177" s="1007"/>
      <c r="G177" s="1008"/>
      <c r="H177" s="1008"/>
      <c r="I177" s="1008"/>
      <c r="J177" s="1008"/>
      <c r="K177" s="1008"/>
      <c r="L177" s="6"/>
      <c r="M177" s="6"/>
    </row>
    <row r="178" spans="1:13" ht="14.1" customHeight="1">
      <c r="A178" s="698" t="s">
        <v>167</v>
      </c>
      <c r="B178" s="773"/>
      <c r="C178" s="773"/>
      <c r="D178" s="774"/>
      <c r="E178" s="1009">
        <f>SUM(E179:E182)</f>
        <v>2200</v>
      </c>
      <c r="F178" s="1010">
        <f>SUM(F179:F182)</f>
        <v>19110.599999999999</v>
      </c>
      <c r="G178" s="1009">
        <f>SUM(G179:G182)</f>
        <v>17674</v>
      </c>
      <c r="H178" s="998">
        <f t="shared" si="12"/>
        <v>803.36363636363637</v>
      </c>
      <c r="I178" s="623"/>
      <c r="J178" s="624"/>
      <c r="K178" s="624">
        <f t="shared" si="13"/>
        <v>92.482705932833099</v>
      </c>
      <c r="L178" s="6"/>
      <c r="M178" s="6"/>
    </row>
    <row r="179" spans="1:13" ht="14.1" customHeight="1">
      <c r="A179" s="695"/>
      <c r="B179" s="1182" t="s">
        <v>244</v>
      </c>
      <c r="C179" s="1184"/>
      <c r="D179" s="775" t="s">
        <v>166</v>
      </c>
      <c r="E179" s="1011">
        <v>500</v>
      </c>
      <c r="F179" s="1012">
        <v>7146</v>
      </c>
      <c r="G179" s="1013">
        <v>7146</v>
      </c>
      <c r="H179" s="580">
        <f t="shared" si="12"/>
        <v>1429.2</v>
      </c>
      <c r="I179" s="984"/>
      <c r="J179" s="985"/>
      <c r="K179" s="985">
        <f t="shared" si="13"/>
        <v>100</v>
      </c>
      <c r="L179" s="6"/>
      <c r="M179" s="6"/>
    </row>
    <row r="180" spans="1:13" ht="14.1" customHeight="1">
      <c r="A180" s="699"/>
      <c r="B180" s="761"/>
      <c r="C180" s="211" t="s">
        <v>259</v>
      </c>
      <c r="D180" s="177" t="s">
        <v>125</v>
      </c>
      <c r="E180" s="1011">
        <v>100</v>
      </c>
      <c r="F180" s="1012">
        <v>100</v>
      </c>
      <c r="G180" s="1013">
        <v>20</v>
      </c>
      <c r="H180" s="580">
        <f t="shared" si="12"/>
        <v>20</v>
      </c>
      <c r="I180" s="984"/>
      <c r="J180" s="985"/>
      <c r="K180" s="985">
        <f t="shared" si="13"/>
        <v>20</v>
      </c>
      <c r="L180" s="6"/>
      <c r="M180" s="6"/>
    </row>
    <row r="181" spans="1:13" ht="14.1" customHeight="1">
      <c r="A181" s="672"/>
      <c r="B181" s="771"/>
      <c r="C181" s="776" t="s">
        <v>497</v>
      </c>
      <c r="D181" s="172" t="s">
        <v>74</v>
      </c>
      <c r="E181" s="1014">
        <v>1600</v>
      </c>
      <c r="F181" s="1012">
        <v>2510.6</v>
      </c>
      <c r="G181" s="324">
        <v>1443</v>
      </c>
      <c r="H181" s="617">
        <f t="shared" si="12"/>
        <v>90.1875</v>
      </c>
      <c r="I181" s="581"/>
      <c r="J181" s="618"/>
      <c r="K181" s="618">
        <f t="shared" si="13"/>
        <v>57.47630048593961</v>
      </c>
      <c r="L181" s="6"/>
      <c r="M181" s="6"/>
    </row>
    <row r="182" spans="1:13" ht="14.1" customHeight="1" thickBot="1">
      <c r="A182" s="672"/>
      <c r="B182" s="771"/>
      <c r="C182" s="776" t="s">
        <v>366</v>
      </c>
      <c r="D182" s="172" t="s">
        <v>367</v>
      </c>
      <c r="E182" s="1015">
        <v>0</v>
      </c>
      <c r="F182" s="1016">
        <v>9354</v>
      </c>
      <c r="G182" s="1017">
        <v>9065</v>
      </c>
      <c r="H182" s="1018" t="s">
        <v>214</v>
      </c>
      <c r="I182" s="1019"/>
      <c r="J182" s="993"/>
      <c r="K182" s="993">
        <f t="shared" si="13"/>
        <v>96.91041265768655</v>
      </c>
      <c r="L182" s="6"/>
      <c r="M182" s="6"/>
    </row>
    <row r="183" spans="1:13" ht="16.5" customHeight="1" thickBot="1">
      <c r="A183" s="700" t="s">
        <v>16</v>
      </c>
      <c r="B183" s="777"/>
      <c r="C183" s="777"/>
      <c r="D183" s="777"/>
      <c r="E183" s="1020">
        <f>E8+E178</f>
        <v>462053</v>
      </c>
      <c r="F183" s="1021">
        <f>F8+F175+F178</f>
        <v>511367.99999999994</v>
      </c>
      <c r="G183" s="1020">
        <f>G8+G178</f>
        <v>248664</v>
      </c>
      <c r="H183" s="1022">
        <f t="shared" si="12"/>
        <v>53.817202788424702</v>
      </c>
      <c r="I183" s="1023"/>
      <c r="J183" s="1024"/>
      <c r="K183" s="1024">
        <f t="shared" si="13"/>
        <v>48.627211714460046</v>
      </c>
      <c r="L183" s="6"/>
      <c r="M183" s="6"/>
    </row>
    <row r="184" spans="1:13" ht="8.25" customHeight="1" thickBot="1">
      <c r="A184" s="701"/>
      <c r="B184" s="778"/>
      <c r="C184" s="778"/>
      <c r="D184" s="778"/>
      <c r="E184" s="629"/>
      <c r="F184" s="629"/>
      <c r="G184" s="630"/>
      <c r="H184" s="6"/>
      <c r="I184" s="6"/>
      <c r="J184" s="6"/>
      <c r="K184" s="6"/>
      <c r="L184" s="6"/>
      <c r="M184" s="6"/>
    </row>
    <row r="185" spans="1:13">
      <c r="A185" s="702" t="s">
        <v>1</v>
      </c>
      <c r="B185" s="779" t="s">
        <v>2</v>
      </c>
      <c r="C185" s="780" t="s">
        <v>3</v>
      </c>
      <c r="D185" s="781"/>
      <c r="E185" s="184" t="s">
        <v>4</v>
      </c>
      <c r="F185" s="184" t="s">
        <v>265</v>
      </c>
      <c r="G185" s="184" t="s">
        <v>266</v>
      </c>
      <c r="H185" s="184" t="s">
        <v>267</v>
      </c>
      <c r="I185" s="185" t="s">
        <v>267</v>
      </c>
      <c r="J185" s="575"/>
      <c r="K185" s="185" t="s">
        <v>267</v>
      </c>
      <c r="L185" s="6"/>
      <c r="M185" s="6"/>
    </row>
    <row r="186" spans="1:13">
      <c r="A186" s="703" t="s">
        <v>5</v>
      </c>
      <c r="B186" s="782" t="s">
        <v>6</v>
      </c>
      <c r="C186" s="783" t="s">
        <v>7</v>
      </c>
      <c r="D186" s="784" t="s">
        <v>8</v>
      </c>
      <c r="E186" s="186" t="s">
        <v>177</v>
      </c>
      <c r="F186" s="186" t="s">
        <v>272</v>
      </c>
      <c r="G186" s="186" t="s">
        <v>269</v>
      </c>
      <c r="H186" s="186" t="s">
        <v>270</v>
      </c>
      <c r="I186" s="187" t="s">
        <v>271</v>
      </c>
      <c r="J186" s="6"/>
      <c r="K186" s="187" t="s">
        <v>271</v>
      </c>
      <c r="L186" s="6"/>
      <c r="M186" s="6"/>
    </row>
    <row r="187" spans="1:13" ht="15.75" thickBot="1">
      <c r="A187" s="703" t="s">
        <v>9</v>
      </c>
      <c r="B187" s="782" t="s">
        <v>10</v>
      </c>
      <c r="C187" s="783"/>
      <c r="D187" s="784"/>
      <c r="E187" s="186" t="s">
        <v>253</v>
      </c>
      <c r="F187" s="188">
        <v>46203</v>
      </c>
      <c r="G187" s="222">
        <f>F187</f>
        <v>46203</v>
      </c>
      <c r="H187" s="222" t="s">
        <v>163</v>
      </c>
      <c r="I187" s="187" t="s">
        <v>163</v>
      </c>
      <c r="J187" s="6"/>
      <c r="K187" s="187" t="s">
        <v>163</v>
      </c>
      <c r="L187" s="6"/>
      <c r="M187" s="6"/>
    </row>
    <row r="188" spans="1:13" ht="15.75">
      <c r="A188" s="704" t="s">
        <v>273</v>
      </c>
      <c r="B188" s="785"/>
      <c r="C188" s="786"/>
      <c r="D188" s="787"/>
      <c r="E188" s="292"/>
      <c r="F188" s="293"/>
      <c r="G188" s="292"/>
      <c r="H188" s="289"/>
      <c r="I188" s="294"/>
      <c r="J188" s="575"/>
      <c r="K188" s="294"/>
      <c r="L188" s="6"/>
      <c r="M188" s="6"/>
    </row>
    <row r="189" spans="1:13">
      <c r="A189" s="699" t="s">
        <v>32</v>
      </c>
      <c r="B189" s="1164" t="s">
        <v>33</v>
      </c>
      <c r="C189" s="1164"/>
      <c r="D189" s="1164"/>
      <c r="E189" s="873">
        <f>SUM(E190:E209)</f>
        <v>2741</v>
      </c>
      <c r="F189" s="874">
        <f t="shared" ref="F189:G189" si="15">SUM(F190:F209)</f>
        <v>14043.7</v>
      </c>
      <c r="G189" s="873">
        <f t="shared" si="15"/>
        <v>10601</v>
      </c>
      <c r="H189" s="639">
        <f>G189/E189*100</f>
        <v>386.75665815395843</v>
      </c>
      <c r="I189" s="639"/>
      <c r="J189" s="639"/>
      <c r="K189" s="625">
        <f>G189/F189*100</f>
        <v>75.485805022892833</v>
      </c>
      <c r="L189" s="6"/>
      <c r="M189" s="6"/>
    </row>
    <row r="190" spans="1:13">
      <c r="A190" s="705" t="s">
        <v>32</v>
      </c>
      <c r="B190" s="788" t="s">
        <v>319</v>
      </c>
      <c r="C190" s="789" t="s">
        <v>320</v>
      </c>
      <c r="D190" s="433" t="s">
        <v>317</v>
      </c>
      <c r="E190" s="324">
        <v>95</v>
      </c>
      <c r="F190" s="322">
        <v>95</v>
      </c>
      <c r="G190" s="296">
        <v>95</v>
      </c>
      <c r="H190" s="631">
        <f>G190/E190*100</f>
        <v>100</v>
      </c>
      <c r="I190" s="631"/>
      <c r="J190" s="631"/>
      <c r="K190" s="632">
        <f>G190/F190*100</f>
        <v>100</v>
      </c>
      <c r="L190" s="6"/>
      <c r="M190" s="6"/>
    </row>
    <row r="191" spans="1:13">
      <c r="A191" s="705" t="s">
        <v>32</v>
      </c>
      <c r="B191" s="788" t="s">
        <v>321</v>
      </c>
      <c r="C191" s="789" t="s">
        <v>322</v>
      </c>
      <c r="D191" s="433" t="s">
        <v>317</v>
      </c>
      <c r="E191" s="324">
        <v>260</v>
      </c>
      <c r="F191" s="322">
        <v>260</v>
      </c>
      <c r="G191" s="296">
        <v>0</v>
      </c>
      <c r="H191" s="631">
        <f t="shared" ref="H191:H200" si="16">G191/E191*100</f>
        <v>0</v>
      </c>
      <c r="I191" s="631"/>
      <c r="J191" s="631"/>
      <c r="K191" s="632">
        <f t="shared" ref="K191:K209" si="17">G191/F191*100</f>
        <v>0</v>
      </c>
      <c r="L191" s="6"/>
      <c r="M191" s="6"/>
    </row>
    <row r="192" spans="1:13">
      <c r="A192" s="705" t="s">
        <v>32</v>
      </c>
      <c r="B192" s="788" t="s">
        <v>323</v>
      </c>
      <c r="C192" s="789" t="s">
        <v>318</v>
      </c>
      <c r="D192" s="433" t="s">
        <v>317</v>
      </c>
      <c r="E192" s="324">
        <v>280</v>
      </c>
      <c r="F192" s="322">
        <v>280</v>
      </c>
      <c r="G192" s="296">
        <v>280</v>
      </c>
      <c r="H192" s="631">
        <f t="shared" si="16"/>
        <v>100</v>
      </c>
      <c r="I192" s="631"/>
      <c r="J192" s="631"/>
      <c r="K192" s="632">
        <f t="shared" si="17"/>
        <v>100</v>
      </c>
      <c r="L192" s="6"/>
      <c r="M192" s="6"/>
    </row>
    <row r="193" spans="1:13">
      <c r="A193" s="705" t="s">
        <v>32</v>
      </c>
      <c r="B193" s="788" t="s">
        <v>324</v>
      </c>
      <c r="C193" s="789" t="s">
        <v>325</v>
      </c>
      <c r="D193" s="433" t="s">
        <v>317</v>
      </c>
      <c r="E193" s="324">
        <v>159</v>
      </c>
      <c r="F193" s="322">
        <v>159</v>
      </c>
      <c r="G193" s="296">
        <v>159</v>
      </c>
      <c r="H193" s="631">
        <f t="shared" si="16"/>
        <v>100</v>
      </c>
      <c r="I193" s="631"/>
      <c r="J193" s="631"/>
      <c r="K193" s="632">
        <f t="shared" si="17"/>
        <v>100</v>
      </c>
      <c r="L193" s="6"/>
      <c r="M193" s="6"/>
    </row>
    <row r="194" spans="1:13">
      <c r="A194" s="705" t="s">
        <v>32</v>
      </c>
      <c r="B194" s="788" t="s">
        <v>326</v>
      </c>
      <c r="C194" s="789" t="s">
        <v>327</v>
      </c>
      <c r="D194" s="211" t="s">
        <v>74</v>
      </c>
      <c r="E194" s="324">
        <v>400</v>
      </c>
      <c r="F194" s="322">
        <v>400</v>
      </c>
      <c r="G194" s="296">
        <v>0</v>
      </c>
      <c r="H194" s="631">
        <f t="shared" si="16"/>
        <v>0</v>
      </c>
      <c r="I194" s="631"/>
      <c r="J194" s="631"/>
      <c r="K194" s="632">
        <f t="shared" si="17"/>
        <v>0</v>
      </c>
      <c r="L194" s="6"/>
      <c r="M194" s="6"/>
    </row>
    <row r="195" spans="1:13">
      <c r="A195" s="705" t="s">
        <v>32</v>
      </c>
      <c r="B195" s="788" t="s">
        <v>328</v>
      </c>
      <c r="C195" s="789" t="s">
        <v>329</v>
      </c>
      <c r="D195" s="211" t="s">
        <v>74</v>
      </c>
      <c r="E195" s="324">
        <v>450</v>
      </c>
      <c r="F195" s="322">
        <v>450</v>
      </c>
      <c r="G195" s="296">
        <v>0</v>
      </c>
      <c r="H195" s="631">
        <f t="shared" si="16"/>
        <v>0</v>
      </c>
      <c r="I195" s="631"/>
      <c r="J195" s="631"/>
      <c r="K195" s="632">
        <f t="shared" si="17"/>
        <v>0</v>
      </c>
      <c r="L195" s="6"/>
      <c r="M195" s="6"/>
    </row>
    <row r="196" spans="1:13">
      <c r="A196" s="705" t="s">
        <v>32</v>
      </c>
      <c r="B196" s="788" t="s">
        <v>330</v>
      </c>
      <c r="C196" s="789" t="s">
        <v>331</v>
      </c>
      <c r="D196" s="211" t="s">
        <v>74</v>
      </c>
      <c r="E196" s="324">
        <v>400</v>
      </c>
      <c r="F196" s="322">
        <v>0</v>
      </c>
      <c r="G196" s="296">
        <v>0</v>
      </c>
      <c r="H196" s="631">
        <f t="shared" si="16"/>
        <v>0</v>
      </c>
      <c r="I196" s="631"/>
      <c r="J196" s="631"/>
      <c r="K196" s="633" t="s">
        <v>214</v>
      </c>
      <c r="L196" s="6"/>
      <c r="M196" s="6"/>
    </row>
    <row r="197" spans="1:13">
      <c r="A197" s="705" t="s">
        <v>32</v>
      </c>
      <c r="B197" s="788" t="s">
        <v>332</v>
      </c>
      <c r="C197" s="789" t="s">
        <v>333</v>
      </c>
      <c r="D197" s="211" t="s">
        <v>74</v>
      </c>
      <c r="E197" s="324">
        <v>360</v>
      </c>
      <c r="F197" s="322">
        <v>360</v>
      </c>
      <c r="G197" s="296">
        <v>360</v>
      </c>
      <c r="H197" s="631">
        <f t="shared" si="16"/>
        <v>100</v>
      </c>
      <c r="I197" s="631"/>
      <c r="J197" s="631"/>
      <c r="K197" s="632">
        <f t="shared" si="17"/>
        <v>100</v>
      </c>
      <c r="L197" s="6"/>
      <c r="M197" s="6"/>
    </row>
    <row r="198" spans="1:13">
      <c r="A198" s="705" t="s">
        <v>32</v>
      </c>
      <c r="B198" s="788" t="s">
        <v>334</v>
      </c>
      <c r="C198" s="789" t="s">
        <v>335</v>
      </c>
      <c r="D198" s="211" t="s">
        <v>74</v>
      </c>
      <c r="E198" s="324">
        <v>160</v>
      </c>
      <c r="F198" s="322">
        <v>160</v>
      </c>
      <c r="G198" s="296">
        <v>160</v>
      </c>
      <c r="H198" s="631">
        <f t="shared" si="16"/>
        <v>100</v>
      </c>
      <c r="I198" s="631"/>
      <c r="J198" s="631"/>
      <c r="K198" s="632">
        <f t="shared" si="17"/>
        <v>100</v>
      </c>
      <c r="L198" s="6"/>
      <c r="M198" s="6"/>
    </row>
    <row r="199" spans="1:13">
      <c r="A199" s="705" t="s">
        <v>32</v>
      </c>
      <c r="B199" s="788" t="s">
        <v>336</v>
      </c>
      <c r="C199" s="789" t="s">
        <v>337</v>
      </c>
      <c r="D199" s="211" t="s">
        <v>74</v>
      </c>
      <c r="E199" s="324">
        <v>77</v>
      </c>
      <c r="F199" s="322">
        <v>77</v>
      </c>
      <c r="G199" s="296">
        <v>77</v>
      </c>
      <c r="H199" s="631">
        <f t="shared" si="16"/>
        <v>100</v>
      </c>
      <c r="I199" s="631"/>
      <c r="J199" s="631"/>
      <c r="K199" s="632">
        <f t="shared" si="17"/>
        <v>100</v>
      </c>
      <c r="L199" s="6"/>
      <c r="M199" s="6"/>
    </row>
    <row r="200" spans="1:13">
      <c r="A200" s="705" t="s">
        <v>32</v>
      </c>
      <c r="B200" s="788" t="s">
        <v>338</v>
      </c>
      <c r="C200" s="1115" t="s">
        <v>339</v>
      </c>
      <c r="D200" s="211" t="s">
        <v>317</v>
      </c>
      <c r="E200" s="324">
        <v>100</v>
      </c>
      <c r="F200" s="322">
        <v>100</v>
      </c>
      <c r="G200" s="209">
        <v>0</v>
      </c>
      <c r="H200" s="631">
        <f t="shared" si="16"/>
        <v>0</v>
      </c>
      <c r="I200" s="631"/>
      <c r="J200" s="631"/>
      <c r="K200" s="632">
        <f t="shared" si="17"/>
        <v>0</v>
      </c>
      <c r="L200" s="6"/>
      <c r="M200" s="6"/>
    </row>
    <row r="201" spans="1:13">
      <c r="A201" s="705" t="s">
        <v>32</v>
      </c>
      <c r="B201" s="788" t="s">
        <v>592</v>
      </c>
      <c r="C201" s="1115" t="s">
        <v>599</v>
      </c>
      <c r="D201" s="433" t="s">
        <v>317</v>
      </c>
      <c r="E201" s="324">
        <v>0</v>
      </c>
      <c r="F201" s="322">
        <v>500</v>
      </c>
      <c r="G201" s="209">
        <v>0</v>
      </c>
      <c r="H201" s="634" t="s">
        <v>214</v>
      </c>
      <c r="I201" s="631"/>
      <c r="J201" s="631"/>
      <c r="K201" s="632">
        <f t="shared" si="17"/>
        <v>0</v>
      </c>
      <c r="L201" s="6"/>
      <c r="M201" s="6"/>
    </row>
    <row r="202" spans="1:13">
      <c r="A202" s="705" t="s">
        <v>32</v>
      </c>
      <c r="B202" s="788" t="s">
        <v>593</v>
      </c>
      <c r="C202" s="1115" t="s">
        <v>600</v>
      </c>
      <c r="D202" s="211" t="s">
        <v>74</v>
      </c>
      <c r="E202" s="324">
        <v>0</v>
      </c>
      <c r="F202" s="322">
        <v>400</v>
      </c>
      <c r="G202" s="209">
        <v>400</v>
      </c>
      <c r="H202" s="634" t="s">
        <v>214</v>
      </c>
      <c r="I202" s="631"/>
      <c r="J202" s="631"/>
      <c r="K202" s="632">
        <f t="shared" si="17"/>
        <v>100</v>
      </c>
      <c r="L202" s="6"/>
      <c r="M202" s="6"/>
    </row>
    <row r="203" spans="1:13">
      <c r="A203" s="705" t="s">
        <v>32</v>
      </c>
      <c r="B203" s="788" t="s">
        <v>594</v>
      </c>
      <c r="C203" s="1115" t="s">
        <v>602</v>
      </c>
      <c r="D203" s="433" t="s">
        <v>317</v>
      </c>
      <c r="E203" s="324">
        <v>0</v>
      </c>
      <c r="F203" s="322">
        <v>208.3</v>
      </c>
      <c r="G203" s="209">
        <v>0</v>
      </c>
      <c r="H203" s="634" t="s">
        <v>214</v>
      </c>
      <c r="I203" s="631"/>
      <c r="J203" s="631"/>
      <c r="K203" s="632">
        <f t="shared" si="17"/>
        <v>0</v>
      </c>
      <c r="L203" s="6"/>
      <c r="M203" s="6"/>
    </row>
    <row r="204" spans="1:13">
      <c r="A204" s="705" t="s">
        <v>32</v>
      </c>
      <c r="B204" s="788" t="s">
        <v>595</v>
      </c>
      <c r="C204" s="1115" t="s">
        <v>601</v>
      </c>
      <c r="D204" s="211" t="s">
        <v>74</v>
      </c>
      <c r="E204" s="324">
        <v>0</v>
      </c>
      <c r="F204" s="322">
        <v>50</v>
      </c>
      <c r="G204" s="209">
        <v>0</v>
      </c>
      <c r="H204" s="634" t="s">
        <v>214</v>
      </c>
      <c r="I204" s="631"/>
      <c r="J204" s="631"/>
      <c r="K204" s="632">
        <f t="shared" si="17"/>
        <v>0</v>
      </c>
      <c r="L204" s="6"/>
      <c r="M204" s="6"/>
    </row>
    <row r="205" spans="1:13">
      <c r="A205" s="705" t="s">
        <v>32</v>
      </c>
      <c r="B205" s="788" t="s">
        <v>596</v>
      </c>
      <c r="C205" s="1115" t="s">
        <v>603</v>
      </c>
      <c r="D205" s="211" t="s">
        <v>74</v>
      </c>
      <c r="E205" s="324">
        <v>0</v>
      </c>
      <c r="F205" s="322">
        <v>50</v>
      </c>
      <c r="G205" s="209">
        <v>0</v>
      </c>
      <c r="H205" s="634" t="s">
        <v>214</v>
      </c>
      <c r="I205" s="631"/>
      <c r="J205" s="631"/>
      <c r="K205" s="632">
        <f t="shared" si="17"/>
        <v>0</v>
      </c>
      <c r="L205" s="6"/>
      <c r="M205" s="6"/>
    </row>
    <row r="206" spans="1:13">
      <c r="A206" s="705" t="s">
        <v>32</v>
      </c>
      <c r="B206" s="788" t="s">
        <v>597</v>
      </c>
      <c r="C206" s="1115" t="s">
        <v>604</v>
      </c>
      <c r="D206" s="211" t="s">
        <v>74</v>
      </c>
      <c r="E206" s="324">
        <v>0</v>
      </c>
      <c r="F206" s="322">
        <v>50</v>
      </c>
      <c r="G206" s="209">
        <v>0</v>
      </c>
      <c r="H206" s="634" t="s">
        <v>214</v>
      </c>
      <c r="I206" s="631"/>
      <c r="J206" s="631"/>
      <c r="K206" s="632">
        <f t="shared" si="17"/>
        <v>0</v>
      </c>
      <c r="L206" s="6"/>
      <c r="M206" s="6"/>
    </row>
    <row r="207" spans="1:13">
      <c r="A207" s="705" t="s">
        <v>32</v>
      </c>
      <c r="B207" s="788" t="s">
        <v>342</v>
      </c>
      <c r="C207" s="1115" t="s">
        <v>758</v>
      </c>
      <c r="D207" s="211" t="s">
        <v>74</v>
      </c>
      <c r="E207" s="324">
        <v>0</v>
      </c>
      <c r="F207" s="322">
        <v>432.4</v>
      </c>
      <c r="G207" s="209">
        <v>432</v>
      </c>
      <c r="H207" s="634" t="s">
        <v>214</v>
      </c>
      <c r="I207" s="631"/>
      <c r="J207" s="631"/>
      <c r="K207" s="632">
        <f t="shared" si="17"/>
        <v>99.907493061979665</v>
      </c>
      <c r="L207" s="6"/>
      <c r="M207" s="6"/>
    </row>
    <row r="208" spans="1:13">
      <c r="A208" s="705" t="s">
        <v>32</v>
      </c>
      <c r="B208" s="788" t="s">
        <v>598</v>
      </c>
      <c r="C208" s="1115" t="s">
        <v>605</v>
      </c>
      <c r="D208" s="211" t="s">
        <v>74</v>
      </c>
      <c r="E208" s="324">
        <v>0</v>
      </c>
      <c r="F208" s="322">
        <v>620</v>
      </c>
      <c r="G208" s="209">
        <v>620</v>
      </c>
      <c r="H208" s="634" t="s">
        <v>214</v>
      </c>
      <c r="I208" s="631"/>
      <c r="J208" s="631"/>
      <c r="K208" s="632">
        <f t="shared" si="17"/>
        <v>100</v>
      </c>
      <c r="L208" s="6"/>
      <c r="M208" s="6"/>
    </row>
    <row r="209" spans="1:13" ht="15.75" thickBot="1">
      <c r="A209" s="706" t="s">
        <v>32</v>
      </c>
      <c r="B209" s="790" t="s">
        <v>591</v>
      </c>
      <c r="C209" s="1116" t="s">
        <v>761</v>
      </c>
      <c r="D209" s="791" t="s">
        <v>74</v>
      </c>
      <c r="E209" s="325">
        <v>0</v>
      </c>
      <c r="F209" s="326">
        <v>9392</v>
      </c>
      <c r="G209" s="435">
        <v>8018</v>
      </c>
      <c r="H209" s="635" t="s">
        <v>214</v>
      </c>
      <c r="I209" s="636"/>
      <c r="J209" s="636"/>
      <c r="K209" s="637">
        <f t="shared" si="17"/>
        <v>85.370528109028967</v>
      </c>
      <c r="L209" s="6"/>
      <c r="M209" s="6"/>
    </row>
    <row r="210" spans="1:13">
      <c r="A210" s="707"/>
      <c r="B210" s="792"/>
      <c r="C210" s="793"/>
      <c r="D210" s="794"/>
      <c r="E210" s="327"/>
      <c r="F210" s="328"/>
      <c r="G210" s="329"/>
      <c r="H210" s="638"/>
      <c r="I210" s="638"/>
      <c r="J210" s="638"/>
      <c r="K210" s="638"/>
      <c r="L210" s="6"/>
      <c r="M210" s="6"/>
    </row>
    <row r="211" spans="1:13" ht="15.75" thickBot="1">
      <c r="A211" s="640"/>
      <c r="B211" s="773"/>
      <c r="C211" s="773"/>
      <c r="D211" s="773"/>
      <c r="E211" s="6"/>
      <c r="F211" s="6"/>
      <c r="G211" s="574"/>
      <c r="H211" s="6"/>
      <c r="I211" s="6"/>
      <c r="J211" s="6"/>
      <c r="K211" s="574" t="s">
        <v>717</v>
      </c>
      <c r="L211" s="6"/>
      <c r="M211" s="6"/>
    </row>
    <row r="212" spans="1:13">
      <c r="A212" s="702" t="s">
        <v>1</v>
      </c>
      <c r="B212" s="779" t="s">
        <v>2</v>
      </c>
      <c r="C212" s="780" t="s">
        <v>3</v>
      </c>
      <c r="D212" s="781"/>
      <c r="E212" s="184" t="s">
        <v>4</v>
      </c>
      <c r="F212" s="184" t="s">
        <v>265</v>
      </c>
      <c r="G212" s="184" t="s">
        <v>266</v>
      </c>
      <c r="H212" s="184" t="s">
        <v>267</v>
      </c>
      <c r="I212" s="185" t="s">
        <v>267</v>
      </c>
      <c r="J212" s="575"/>
      <c r="K212" s="185" t="s">
        <v>267</v>
      </c>
      <c r="L212" s="6"/>
      <c r="M212" s="6"/>
    </row>
    <row r="213" spans="1:13">
      <c r="A213" s="703" t="s">
        <v>5</v>
      </c>
      <c r="B213" s="782" t="s">
        <v>6</v>
      </c>
      <c r="C213" s="783" t="s">
        <v>7</v>
      </c>
      <c r="D213" s="784" t="s">
        <v>8</v>
      </c>
      <c r="E213" s="186" t="s">
        <v>177</v>
      </c>
      <c r="F213" s="186" t="s">
        <v>272</v>
      </c>
      <c r="G213" s="186" t="s">
        <v>269</v>
      </c>
      <c r="H213" s="186" t="s">
        <v>270</v>
      </c>
      <c r="I213" s="187" t="s">
        <v>271</v>
      </c>
      <c r="J213" s="6"/>
      <c r="K213" s="187" t="s">
        <v>271</v>
      </c>
      <c r="L213" s="6"/>
      <c r="M213" s="6"/>
    </row>
    <row r="214" spans="1:13" ht="15.75" thickBot="1">
      <c r="A214" s="703" t="s">
        <v>9</v>
      </c>
      <c r="B214" s="782" t="s">
        <v>10</v>
      </c>
      <c r="C214" s="783"/>
      <c r="D214" s="784"/>
      <c r="E214" s="186" t="s">
        <v>253</v>
      </c>
      <c r="F214" s="188">
        <v>46203</v>
      </c>
      <c r="G214" s="222">
        <f>F214</f>
        <v>46203</v>
      </c>
      <c r="H214" s="222" t="s">
        <v>163</v>
      </c>
      <c r="I214" s="187" t="s">
        <v>163</v>
      </c>
      <c r="J214" s="6"/>
      <c r="K214" s="187" t="s">
        <v>163</v>
      </c>
      <c r="L214" s="6"/>
      <c r="M214" s="6"/>
    </row>
    <row r="215" spans="1:13" ht="15.75">
      <c r="A215" s="704" t="s">
        <v>273</v>
      </c>
      <c r="B215" s="785"/>
      <c r="C215" s="786"/>
      <c r="D215" s="787"/>
      <c r="E215" s="292"/>
      <c r="F215" s="293"/>
      <c r="G215" s="292"/>
      <c r="H215" s="289"/>
      <c r="I215" s="294"/>
      <c r="J215" s="575"/>
      <c r="K215" s="294"/>
      <c r="L215" s="6"/>
      <c r="M215" s="6"/>
    </row>
    <row r="216" spans="1:13" ht="14.1" customHeight="1">
      <c r="A216" s="699" t="s">
        <v>32</v>
      </c>
      <c r="B216" s="1175" t="s">
        <v>340</v>
      </c>
      <c r="C216" s="1164"/>
      <c r="D216" s="1165"/>
      <c r="E216" s="873">
        <f>SUM(E217:E261)+SUM(E268:E312)+SUM(E318:E330)</f>
        <v>92227</v>
      </c>
      <c r="F216" s="874">
        <f t="shared" ref="F216:G216" si="18">SUM(F217:F261)+SUM(F268:F312)+SUM(F318:F330)</f>
        <v>431144.3</v>
      </c>
      <c r="G216" s="873">
        <f t="shared" si="18"/>
        <v>190966</v>
      </c>
      <c r="H216" s="639">
        <f t="shared" ref="H216:H253" si="19">G216/E216*100</f>
        <v>207.0608390167738</v>
      </c>
      <c r="I216" s="639"/>
      <c r="J216" s="639"/>
      <c r="K216" s="625">
        <f t="shared" ref="K216:K309" si="20">G216/F216*100</f>
        <v>44.292827250644393</v>
      </c>
      <c r="L216" s="6"/>
      <c r="M216" s="6"/>
    </row>
    <row r="217" spans="1:13" ht="14.1" customHeight="1">
      <c r="A217" s="705" t="s">
        <v>32</v>
      </c>
      <c r="B217" s="788" t="s">
        <v>608</v>
      </c>
      <c r="C217" s="1109" t="s">
        <v>360</v>
      </c>
      <c r="D217" s="211" t="s">
        <v>341</v>
      </c>
      <c r="E217" s="335">
        <v>0</v>
      </c>
      <c r="F217" s="333">
        <v>38.799999999999997</v>
      </c>
      <c r="G217" s="296">
        <v>0</v>
      </c>
      <c r="H217" s="634" t="s">
        <v>214</v>
      </c>
      <c r="I217" s="639"/>
      <c r="J217" s="639"/>
      <c r="K217" s="632">
        <f t="shared" si="20"/>
        <v>0</v>
      </c>
      <c r="L217" s="6"/>
      <c r="M217" s="6"/>
    </row>
    <row r="218" spans="1:13" ht="14.1" customHeight="1">
      <c r="A218" s="705" t="s">
        <v>32</v>
      </c>
      <c r="B218" s="788" t="s">
        <v>610</v>
      </c>
      <c r="C218" s="1109" t="s">
        <v>581</v>
      </c>
      <c r="D218" s="211" t="s">
        <v>341</v>
      </c>
      <c r="E218" s="335">
        <v>0</v>
      </c>
      <c r="F218" s="333">
        <v>43.2</v>
      </c>
      <c r="G218" s="296">
        <v>0</v>
      </c>
      <c r="H218" s="634" t="s">
        <v>214</v>
      </c>
      <c r="I218" s="639"/>
      <c r="J218" s="639"/>
      <c r="K218" s="632">
        <f t="shared" si="20"/>
        <v>0</v>
      </c>
      <c r="L218" s="6"/>
      <c r="M218" s="6"/>
    </row>
    <row r="219" spans="1:13" ht="14.1" customHeight="1">
      <c r="A219" s="705" t="s">
        <v>32</v>
      </c>
      <c r="B219" s="788" t="s">
        <v>609</v>
      </c>
      <c r="C219" s="1109" t="s">
        <v>582</v>
      </c>
      <c r="D219" s="211" t="s">
        <v>341</v>
      </c>
      <c r="E219" s="335">
        <v>0</v>
      </c>
      <c r="F219" s="333">
        <v>42.4</v>
      </c>
      <c r="G219" s="296">
        <v>42</v>
      </c>
      <c r="H219" s="634" t="s">
        <v>214</v>
      </c>
      <c r="I219" s="639"/>
      <c r="J219" s="639"/>
      <c r="K219" s="632">
        <f t="shared" si="20"/>
        <v>99.056603773584911</v>
      </c>
      <c r="L219" s="6"/>
      <c r="M219" s="6"/>
    </row>
    <row r="220" spans="1:13" ht="14.1" customHeight="1">
      <c r="A220" s="705" t="s">
        <v>32</v>
      </c>
      <c r="B220" s="788" t="s">
        <v>611</v>
      </c>
      <c r="C220" s="1109" t="s">
        <v>779</v>
      </c>
      <c r="D220" s="211" t="s">
        <v>341</v>
      </c>
      <c r="E220" s="335">
        <v>0</v>
      </c>
      <c r="F220" s="333">
        <v>56.9</v>
      </c>
      <c r="G220" s="296">
        <v>0</v>
      </c>
      <c r="H220" s="634" t="s">
        <v>214</v>
      </c>
      <c r="I220" s="639"/>
      <c r="J220" s="639"/>
      <c r="K220" s="632">
        <f t="shared" si="20"/>
        <v>0</v>
      </c>
      <c r="L220" s="6"/>
      <c r="M220" s="6"/>
    </row>
    <row r="221" spans="1:13" ht="14.1" customHeight="1">
      <c r="A221" s="705" t="s">
        <v>32</v>
      </c>
      <c r="B221" s="788" t="s">
        <v>612</v>
      </c>
      <c r="C221" s="1109" t="s">
        <v>583</v>
      </c>
      <c r="D221" s="211" t="s">
        <v>341</v>
      </c>
      <c r="E221" s="335">
        <v>0</v>
      </c>
      <c r="F221" s="333">
        <v>1923.9</v>
      </c>
      <c r="G221" s="296">
        <v>1872</v>
      </c>
      <c r="H221" s="634" t="s">
        <v>214</v>
      </c>
      <c r="I221" s="639"/>
      <c r="J221" s="639"/>
      <c r="K221" s="632">
        <f t="shared" si="20"/>
        <v>97.302354592234522</v>
      </c>
      <c r="L221" s="6"/>
      <c r="M221" s="6"/>
    </row>
    <row r="222" spans="1:13" ht="14.1" customHeight="1">
      <c r="A222" s="705" t="s">
        <v>32</v>
      </c>
      <c r="B222" s="788" t="s">
        <v>613</v>
      </c>
      <c r="C222" s="1109" t="s">
        <v>778</v>
      </c>
      <c r="D222" s="211" t="s">
        <v>341</v>
      </c>
      <c r="E222" s="335">
        <v>0</v>
      </c>
      <c r="F222" s="333">
        <v>524.5</v>
      </c>
      <c r="G222" s="296">
        <v>456</v>
      </c>
      <c r="H222" s="634" t="s">
        <v>214</v>
      </c>
      <c r="I222" s="639"/>
      <c r="J222" s="639"/>
      <c r="K222" s="632">
        <f t="shared" si="20"/>
        <v>86.939942802669208</v>
      </c>
      <c r="L222" s="6"/>
      <c r="M222" s="6"/>
    </row>
    <row r="223" spans="1:13" ht="14.1" customHeight="1">
      <c r="A223" s="705" t="s">
        <v>32</v>
      </c>
      <c r="B223" s="788" t="s">
        <v>614</v>
      </c>
      <c r="C223" s="1109" t="s">
        <v>777</v>
      </c>
      <c r="D223" s="211" t="s">
        <v>341</v>
      </c>
      <c r="E223" s="335">
        <v>0</v>
      </c>
      <c r="F223" s="333">
        <v>84.7</v>
      </c>
      <c r="G223" s="296">
        <v>0</v>
      </c>
      <c r="H223" s="634" t="s">
        <v>214</v>
      </c>
      <c r="I223" s="639"/>
      <c r="J223" s="639"/>
      <c r="K223" s="632">
        <f t="shared" si="20"/>
        <v>0</v>
      </c>
      <c r="L223" s="6"/>
      <c r="M223" s="6"/>
    </row>
    <row r="224" spans="1:13" ht="14.1" customHeight="1">
      <c r="A224" s="705" t="s">
        <v>32</v>
      </c>
      <c r="B224" s="788" t="s">
        <v>615</v>
      </c>
      <c r="C224" s="1109" t="s">
        <v>361</v>
      </c>
      <c r="D224" s="211" t="s">
        <v>341</v>
      </c>
      <c r="E224" s="335">
        <v>2000</v>
      </c>
      <c r="F224" s="333">
        <v>0</v>
      </c>
      <c r="G224" s="296">
        <v>0</v>
      </c>
      <c r="H224" s="631">
        <f t="shared" si="19"/>
        <v>0</v>
      </c>
      <c r="I224" s="639"/>
      <c r="J224" s="639"/>
      <c r="K224" s="1117" t="s">
        <v>214</v>
      </c>
      <c r="L224" s="6"/>
      <c r="M224" s="6"/>
    </row>
    <row r="225" spans="1:13" ht="14.1" customHeight="1">
      <c r="A225" s="705" t="s">
        <v>32</v>
      </c>
      <c r="B225" s="788" t="s">
        <v>616</v>
      </c>
      <c r="C225" s="1109" t="s">
        <v>776</v>
      </c>
      <c r="D225" s="211" t="s">
        <v>341</v>
      </c>
      <c r="E225" s="335">
        <v>2000</v>
      </c>
      <c r="F225" s="333">
        <v>1921.8</v>
      </c>
      <c r="G225" s="296">
        <v>0</v>
      </c>
      <c r="H225" s="631">
        <f t="shared" si="19"/>
        <v>0</v>
      </c>
      <c r="I225" s="639"/>
      <c r="J225" s="639"/>
      <c r="K225" s="632">
        <f t="shared" si="20"/>
        <v>0</v>
      </c>
      <c r="L225" s="6"/>
      <c r="M225" s="6"/>
    </row>
    <row r="226" spans="1:13" ht="14.1" customHeight="1">
      <c r="A226" s="705" t="s">
        <v>32</v>
      </c>
      <c r="B226" s="788" t="s">
        <v>617</v>
      </c>
      <c r="C226" s="1109" t="s">
        <v>780</v>
      </c>
      <c r="D226" s="211" t="s">
        <v>341</v>
      </c>
      <c r="E226" s="335">
        <v>2000</v>
      </c>
      <c r="F226" s="333">
        <v>572.9</v>
      </c>
      <c r="G226" s="296">
        <v>0</v>
      </c>
      <c r="H226" s="631">
        <f t="shared" si="19"/>
        <v>0</v>
      </c>
      <c r="I226" s="639"/>
      <c r="J226" s="639"/>
      <c r="K226" s="632">
        <f t="shared" si="20"/>
        <v>0</v>
      </c>
      <c r="L226" s="6"/>
      <c r="M226" s="6"/>
    </row>
    <row r="227" spans="1:13" ht="14.1" customHeight="1">
      <c r="A227" s="705" t="s">
        <v>32</v>
      </c>
      <c r="B227" s="788" t="s">
        <v>618</v>
      </c>
      <c r="C227" s="1109" t="s">
        <v>343</v>
      </c>
      <c r="D227" s="211" t="s">
        <v>341</v>
      </c>
      <c r="E227" s="335">
        <v>10610</v>
      </c>
      <c r="F227" s="333">
        <v>10610</v>
      </c>
      <c r="G227" s="296">
        <v>10610</v>
      </c>
      <c r="H227" s="631">
        <f t="shared" si="19"/>
        <v>100</v>
      </c>
      <c r="I227" s="639"/>
      <c r="J227" s="639"/>
      <c r="K227" s="632">
        <f t="shared" si="20"/>
        <v>100</v>
      </c>
      <c r="L227" s="6"/>
      <c r="M227" s="6"/>
    </row>
    <row r="228" spans="1:13" ht="14.1" customHeight="1">
      <c r="A228" s="705" t="s">
        <v>32</v>
      </c>
      <c r="B228" s="788" t="s">
        <v>619</v>
      </c>
      <c r="C228" s="1109" t="s">
        <v>584</v>
      </c>
      <c r="D228" s="211" t="s">
        <v>341</v>
      </c>
      <c r="E228" s="335">
        <v>450</v>
      </c>
      <c r="F228" s="333">
        <v>410.7</v>
      </c>
      <c r="G228" s="296">
        <v>411</v>
      </c>
      <c r="H228" s="631">
        <f t="shared" si="19"/>
        <v>91.333333333333329</v>
      </c>
      <c r="I228" s="639"/>
      <c r="J228" s="639"/>
      <c r="K228" s="632">
        <f t="shared" si="20"/>
        <v>100.07304601899196</v>
      </c>
      <c r="L228" s="6"/>
      <c r="M228" s="6"/>
    </row>
    <row r="229" spans="1:13" ht="14.1" customHeight="1">
      <c r="A229" s="705" t="s">
        <v>32</v>
      </c>
      <c r="B229" s="788" t="s">
        <v>620</v>
      </c>
      <c r="C229" s="1109" t="s">
        <v>344</v>
      </c>
      <c r="D229" s="211" t="s">
        <v>341</v>
      </c>
      <c r="E229" s="335">
        <v>1100</v>
      </c>
      <c r="F229" s="333">
        <v>1772.8</v>
      </c>
      <c r="G229" s="296">
        <v>1100</v>
      </c>
      <c r="H229" s="631">
        <f t="shared" si="19"/>
        <v>100</v>
      </c>
      <c r="I229" s="639"/>
      <c r="J229" s="639"/>
      <c r="K229" s="632">
        <f t="shared" si="20"/>
        <v>62.048736462093871</v>
      </c>
      <c r="L229" s="6"/>
      <c r="M229" s="6"/>
    </row>
    <row r="230" spans="1:13" ht="14.1" customHeight="1">
      <c r="A230" s="705" t="s">
        <v>32</v>
      </c>
      <c r="B230" s="788" t="s">
        <v>621</v>
      </c>
      <c r="C230" s="1109" t="s">
        <v>345</v>
      </c>
      <c r="D230" s="211" t="s">
        <v>341</v>
      </c>
      <c r="E230" s="335">
        <v>350</v>
      </c>
      <c r="F230" s="333">
        <v>350</v>
      </c>
      <c r="G230" s="296">
        <v>0</v>
      </c>
      <c r="H230" s="631">
        <f t="shared" si="19"/>
        <v>0</v>
      </c>
      <c r="I230" s="639"/>
      <c r="J230" s="639"/>
      <c r="K230" s="632">
        <f t="shared" si="20"/>
        <v>0</v>
      </c>
      <c r="L230" s="6"/>
      <c r="M230" s="6"/>
    </row>
    <row r="231" spans="1:13" ht="14.1" customHeight="1">
      <c r="A231" s="705" t="s">
        <v>32</v>
      </c>
      <c r="B231" s="788" t="s">
        <v>622</v>
      </c>
      <c r="C231" s="1109" t="s">
        <v>362</v>
      </c>
      <c r="D231" s="211" t="s">
        <v>341</v>
      </c>
      <c r="E231" s="335">
        <v>1210</v>
      </c>
      <c r="F231" s="333">
        <v>910</v>
      </c>
      <c r="G231" s="296">
        <v>910</v>
      </c>
      <c r="H231" s="631">
        <f t="shared" si="19"/>
        <v>75.206611570247944</v>
      </c>
      <c r="I231" s="639"/>
      <c r="J231" s="639"/>
      <c r="K231" s="632">
        <f t="shared" si="20"/>
        <v>100</v>
      </c>
      <c r="L231" s="6"/>
      <c r="M231" s="6"/>
    </row>
    <row r="232" spans="1:13" ht="14.1" customHeight="1">
      <c r="A232" s="705" t="s">
        <v>32</v>
      </c>
      <c r="B232" s="788" t="s">
        <v>623</v>
      </c>
      <c r="C232" s="1109" t="s">
        <v>346</v>
      </c>
      <c r="D232" s="211" t="s">
        <v>341</v>
      </c>
      <c r="E232" s="335">
        <v>300</v>
      </c>
      <c r="F232" s="333">
        <v>300</v>
      </c>
      <c r="G232" s="296">
        <v>300</v>
      </c>
      <c r="H232" s="631">
        <f t="shared" si="19"/>
        <v>100</v>
      </c>
      <c r="I232" s="639"/>
      <c r="J232" s="639"/>
      <c r="K232" s="632">
        <f t="shared" si="20"/>
        <v>100</v>
      </c>
      <c r="L232" s="6"/>
      <c r="M232" s="6"/>
    </row>
    <row r="233" spans="1:13" ht="14.1" customHeight="1">
      <c r="A233" s="705" t="s">
        <v>32</v>
      </c>
      <c r="B233" s="788" t="s">
        <v>624</v>
      </c>
      <c r="C233" s="1109" t="s">
        <v>347</v>
      </c>
      <c r="D233" s="211" t="s">
        <v>341</v>
      </c>
      <c r="E233" s="335">
        <v>122</v>
      </c>
      <c r="F233" s="333">
        <v>122</v>
      </c>
      <c r="G233" s="296">
        <v>0</v>
      </c>
      <c r="H233" s="631">
        <f t="shared" si="19"/>
        <v>0</v>
      </c>
      <c r="I233" s="639"/>
      <c r="J233" s="639"/>
      <c r="K233" s="632">
        <f t="shared" si="20"/>
        <v>0</v>
      </c>
      <c r="L233" s="6"/>
    </row>
    <row r="234" spans="1:13" ht="14.1" customHeight="1">
      <c r="A234" s="705" t="s">
        <v>32</v>
      </c>
      <c r="B234" s="788" t="s">
        <v>625</v>
      </c>
      <c r="C234" s="1109" t="s">
        <v>348</v>
      </c>
      <c r="D234" s="211" t="s">
        <v>341</v>
      </c>
      <c r="E234" s="335">
        <v>427</v>
      </c>
      <c r="F234" s="333">
        <v>0</v>
      </c>
      <c r="G234" s="296">
        <v>0</v>
      </c>
      <c r="H234" s="631">
        <f t="shared" si="19"/>
        <v>0</v>
      </c>
      <c r="I234" s="639"/>
      <c r="J234" s="639"/>
      <c r="K234" s="633" t="s">
        <v>214</v>
      </c>
      <c r="L234" s="6"/>
      <c r="M234" s="6"/>
    </row>
    <row r="235" spans="1:13" ht="14.1" customHeight="1">
      <c r="A235" s="705" t="s">
        <v>32</v>
      </c>
      <c r="B235" s="788" t="s">
        <v>626</v>
      </c>
      <c r="C235" s="1109" t="s">
        <v>585</v>
      </c>
      <c r="D235" s="211" t="s">
        <v>341</v>
      </c>
      <c r="E235" s="335">
        <v>400</v>
      </c>
      <c r="F235" s="333">
        <v>400</v>
      </c>
      <c r="G235" s="296">
        <v>0</v>
      </c>
      <c r="H235" s="631">
        <f t="shared" si="19"/>
        <v>0</v>
      </c>
      <c r="I235" s="639"/>
      <c r="J235" s="639"/>
      <c r="K235" s="632">
        <f t="shared" si="20"/>
        <v>0</v>
      </c>
      <c r="L235" s="6"/>
      <c r="M235" s="6"/>
    </row>
    <row r="236" spans="1:13" ht="14.1" customHeight="1">
      <c r="A236" s="705" t="s">
        <v>32</v>
      </c>
      <c r="B236" s="788" t="s">
        <v>627</v>
      </c>
      <c r="C236" s="1109" t="s">
        <v>586</v>
      </c>
      <c r="D236" s="211" t="s">
        <v>341</v>
      </c>
      <c r="E236" s="335">
        <v>656</v>
      </c>
      <c r="F236" s="333">
        <v>656</v>
      </c>
      <c r="G236" s="296">
        <v>0</v>
      </c>
      <c r="H236" s="631">
        <f t="shared" si="19"/>
        <v>0</v>
      </c>
      <c r="I236" s="639"/>
      <c r="J236" s="639"/>
      <c r="K236" s="632">
        <f t="shared" si="20"/>
        <v>0</v>
      </c>
      <c r="L236" s="6"/>
      <c r="M236" s="6"/>
    </row>
    <row r="237" spans="1:13" ht="14.1" customHeight="1">
      <c r="A237" s="705" t="s">
        <v>32</v>
      </c>
      <c r="B237" s="788" t="s">
        <v>628</v>
      </c>
      <c r="C237" s="1109" t="s">
        <v>587</v>
      </c>
      <c r="D237" s="211" t="s">
        <v>341</v>
      </c>
      <c r="E237" s="335">
        <v>720</v>
      </c>
      <c r="F237" s="333">
        <v>720</v>
      </c>
      <c r="G237" s="296">
        <v>0</v>
      </c>
      <c r="H237" s="631">
        <f t="shared" si="19"/>
        <v>0</v>
      </c>
      <c r="I237" s="639"/>
      <c r="J237" s="639"/>
      <c r="K237" s="632">
        <f t="shared" si="20"/>
        <v>0</v>
      </c>
      <c r="L237" s="6"/>
      <c r="M237" s="6"/>
    </row>
    <row r="238" spans="1:13" ht="14.1" customHeight="1">
      <c r="A238" s="705" t="s">
        <v>32</v>
      </c>
      <c r="B238" s="788" t="s">
        <v>629</v>
      </c>
      <c r="C238" s="1109" t="s">
        <v>349</v>
      </c>
      <c r="D238" s="211" t="s">
        <v>341</v>
      </c>
      <c r="E238" s="335">
        <v>767</v>
      </c>
      <c r="F238" s="333">
        <v>767</v>
      </c>
      <c r="G238" s="296">
        <v>0</v>
      </c>
      <c r="H238" s="631">
        <f t="shared" si="19"/>
        <v>0</v>
      </c>
      <c r="I238" s="639"/>
      <c r="J238" s="639"/>
      <c r="K238" s="632">
        <f t="shared" si="20"/>
        <v>0</v>
      </c>
      <c r="L238" s="6"/>
      <c r="M238" s="6"/>
    </row>
    <row r="239" spans="1:13" ht="14.1" customHeight="1">
      <c r="A239" s="705" t="s">
        <v>32</v>
      </c>
      <c r="B239" s="788" t="s">
        <v>630</v>
      </c>
      <c r="C239" s="1109" t="s">
        <v>363</v>
      </c>
      <c r="D239" s="211" t="s">
        <v>341</v>
      </c>
      <c r="E239" s="335">
        <v>489</v>
      </c>
      <c r="F239" s="333">
        <v>489</v>
      </c>
      <c r="G239" s="296">
        <v>0</v>
      </c>
      <c r="H239" s="631">
        <f t="shared" si="19"/>
        <v>0</v>
      </c>
      <c r="I239" s="639"/>
      <c r="J239" s="639"/>
      <c r="K239" s="632">
        <f t="shared" si="20"/>
        <v>0</v>
      </c>
      <c r="L239" s="6"/>
      <c r="M239" s="6"/>
    </row>
    <row r="240" spans="1:13" ht="14.1" customHeight="1">
      <c r="A240" s="705" t="s">
        <v>32</v>
      </c>
      <c r="B240" s="788" t="s">
        <v>631</v>
      </c>
      <c r="C240" s="1109" t="s">
        <v>588</v>
      </c>
      <c r="D240" s="211" t="s">
        <v>341</v>
      </c>
      <c r="E240" s="335">
        <v>400</v>
      </c>
      <c r="F240" s="333">
        <v>0</v>
      </c>
      <c r="G240" s="296">
        <v>0</v>
      </c>
      <c r="H240" s="631">
        <f t="shared" si="19"/>
        <v>0</v>
      </c>
      <c r="I240" s="639"/>
      <c r="J240" s="639"/>
      <c r="K240" s="633" t="s">
        <v>214</v>
      </c>
      <c r="L240" s="6"/>
      <c r="M240" s="6"/>
    </row>
    <row r="241" spans="1:13" ht="14.1" customHeight="1">
      <c r="A241" s="705" t="s">
        <v>32</v>
      </c>
      <c r="B241" s="788" t="s">
        <v>632</v>
      </c>
      <c r="C241" s="1109" t="s">
        <v>350</v>
      </c>
      <c r="D241" s="211" t="s">
        <v>341</v>
      </c>
      <c r="E241" s="335">
        <v>500</v>
      </c>
      <c r="F241" s="333">
        <v>0</v>
      </c>
      <c r="G241" s="296">
        <v>0</v>
      </c>
      <c r="H241" s="631">
        <f t="shared" si="19"/>
        <v>0</v>
      </c>
      <c r="I241" s="639"/>
      <c r="J241" s="639"/>
      <c r="K241" s="633" t="s">
        <v>214</v>
      </c>
      <c r="L241" s="6"/>
      <c r="M241" s="6"/>
    </row>
    <row r="242" spans="1:13" ht="14.1" customHeight="1">
      <c r="A242" s="705" t="s">
        <v>32</v>
      </c>
      <c r="B242" s="788" t="s">
        <v>633</v>
      </c>
      <c r="C242" s="1109" t="s">
        <v>589</v>
      </c>
      <c r="D242" s="211" t="s">
        <v>341</v>
      </c>
      <c r="E242" s="335">
        <v>240</v>
      </c>
      <c r="F242" s="333">
        <v>240</v>
      </c>
      <c r="G242" s="296">
        <v>0</v>
      </c>
      <c r="H242" s="631">
        <f t="shared" si="19"/>
        <v>0</v>
      </c>
      <c r="I242" s="639"/>
      <c r="J242" s="639"/>
      <c r="K242" s="632">
        <f t="shared" si="20"/>
        <v>0</v>
      </c>
      <c r="L242" s="6"/>
      <c r="M242" s="6"/>
    </row>
    <row r="243" spans="1:13" ht="14.1" customHeight="1">
      <c r="A243" s="705" t="s">
        <v>32</v>
      </c>
      <c r="B243" s="788" t="s">
        <v>634</v>
      </c>
      <c r="C243" s="1109" t="s">
        <v>783</v>
      </c>
      <c r="D243" s="211" t="s">
        <v>341</v>
      </c>
      <c r="E243" s="335">
        <v>60</v>
      </c>
      <c r="F243" s="333">
        <v>60</v>
      </c>
      <c r="G243" s="296">
        <v>0</v>
      </c>
      <c r="H243" s="631">
        <f t="shared" si="19"/>
        <v>0</v>
      </c>
      <c r="I243" s="639"/>
      <c r="J243" s="639"/>
      <c r="K243" s="632">
        <f t="shared" si="20"/>
        <v>0</v>
      </c>
      <c r="L243" s="6"/>
      <c r="M243" s="6"/>
    </row>
    <row r="244" spans="1:13" ht="14.1" customHeight="1">
      <c r="A244" s="705" t="s">
        <v>32</v>
      </c>
      <c r="B244" s="788" t="s">
        <v>635</v>
      </c>
      <c r="C244" s="1109" t="s">
        <v>351</v>
      </c>
      <c r="D244" s="211" t="s">
        <v>341</v>
      </c>
      <c r="E244" s="335">
        <v>280</v>
      </c>
      <c r="F244" s="333">
        <v>280</v>
      </c>
      <c r="G244" s="296">
        <v>0</v>
      </c>
      <c r="H244" s="631">
        <f t="shared" si="19"/>
        <v>0</v>
      </c>
      <c r="I244" s="639"/>
      <c r="J244" s="639"/>
      <c r="K244" s="632">
        <f t="shared" si="20"/>
        <v>0</v>
      </c>
      <c r="L244" s="6"/>
      <c r="M244" s="6"/>
    </row>
    <row r="245" spans="1:13" ht="14.1" customHeight="1">
      <c r="A245" s="705" t="s">
        <v>32</v>
      </c>
      <c r="B245" s="788" t="s">
        <v>636</v>
      </c>
      <c r="C245" s="1109" t="s">
        <v>352</v>
      </c>
      <c r="D245" s="211" t="s">
        <v>341</v>
      </c>
      <c r="E245" s="335">
        <v>390</v>
      </c>
      <c r="F245" s="333">
        <v>390</v>
      </c>
      <c r="G245" s="296">
        <v>0</v>
      </c>
      <c r="H245" s="631">
        <f t="shared" si="19"/>
        <v>0</v>
      </c>
      <c r="I245" s="639"/>
      <c r="J245" s="639"/>
      <c r="K245" s="632">
        <f t="shared" si="20"/>
        <v>0</v>
      </c>
      <c r="L245" s="6"/>
      <c r="M245" s="6"/>
    </row>
    <row r="246" spans="1:13" ht="14.1" customHeight="1">
      <c r="A246" s="705" t="s">
        <v>32</v>
      </c>
      <c r="B246" s="788" t="s">
        <v>637</v>
      </c>
      <c r="C246" s="1109" t="s">
        <v>784</v>
      </c>
      <c r="D246" s="211" t="s">
        <v>341</v>
      </c>
      <c r="E246" s="335">
        <v>110</v>
      </c>
      <c r="F246" s="333">
        <v>110</v>
      </c>
      <c r="G246" s="296">
        <v>0</v>
      </c>
      <c r="H246" s="631">
        <f t="shared" si="19"/>
        <v>0</v>
      </c>
      <c r="I246" s="639"/>
      <c r="J246" s="639"/>
      <c r="K246" s="632">
        <f t="shared" si="20"/>
        <v>0</v>
      </c>
      <c r="L246" s="6"/>
      <c r="M246" s="6"/>
    </row>
    <row r="247" spans="1:13" ht="14.1" customHeight="1">
      <c r="A247" s="705" t="s">
        <v>32</v>
      </c>
      <c r="B247" s="788" t="s">
        <v>638</v>
      </c>
      <c r="C247" s="1109" t="s">
        <v>590</v>
      </c>
      <c r="D247" s="211" t="s">
        <v>341</v>
      </c>
      <c r="E247" s="335">
        <v>3</v>
      </c>
      <c r="F247" s="333">
        <v>15.5</v>
      </c>
      <c r="G247" s="296">
        <v>0</v>
      </c>
      <c r="H247" s="631">
        <f t="shared" si="19"/>
        <v>0</v>
      </c>
      <c r="I247" s="639"/>
      <c r="J247" s="639"/>
      <c r="K247" s="632">
        <f t="shared" si="20"/>
        <v>0</v>
      </c>
      <c r="L247" s="6"/>
      <c r="M247" s="6"/>
    </row>
    <row r="248" spans="1:13" ht="14.1" customHeight="1">
      <c r="A248" s="705" t="s">
        <v>32</v>
      </c>
      <c r="B248" s="788" t="s">
        <v>639</v>
      </c>
      <c r="C248" s="1109" t="s">
        <v>775</v>
      </c>
      <c r="D248" s="211" t="s">
        <v>341</v>
      </c>
      <c r="E248" s="335">
        <v>650</v>
      </c>
      <c r="F248" s="333">
        <v>650</v>
      </c>
      <c r="G248" s="296">
        <v>0</v>
      </c>
      <c r="H248" s="631">
        <f t="shared" si="19"/>
        <v>0</v>
      </c>
      <c r="I248" s="631"/>
      <c r="J248" s="631"/>
      <c r="K248" s="632">
        <f t="shared" si="20"/>
        <v>0</v>
      </c>
      <c r="L248" s="6"/>
      <c r="M248" s="6"/>
    </row>
    <row r="249" spans="1:13" ht="14.1" customHeight="1">
      <c r="A249" s="705" t="s">
        <v>32</v>
      </c>
      <c r="B249" s="788" t="s">
        <v>640</v>
      </c>
      <c r="C249" s="1109" t="s">
        <v>364</v>
      </c>
      <c r="D249" s="211" t="s">
        <v>341</v>
      </c>
      <c r="E249" s="335">
        <v>12500</v>
      </c>
      <c r="F249" s="333">
        <v>11600</v>
      </c>
      <c r="G249" s="296">
        <v>9600</v>
      </c>
      <c r="H249" s="631">
        <f t="shared" si="19"/>
        <v>76.8</v>
      </c>
      <c r="I249" s="631"/>
      <c r="J249" s="631"/>
      <c r="K249" s="632">
        <f t="shared" si="20"/>
        <v>82.758620689655174</v>
      </c>
      <c r="L249" s="6"/>
      <c r="M249" s="6"/>
    </row>
    <row r="250" spans="1:13" ht="14.1" customHeight="1">
      <c r="A250" s="705" t="s">
        <v>32</v>
      </c>
      <c r="B250" s="788" t="s">
        <v>641</v>
      </c>
      <c r="C250" s="1109" t="s">
        <v>723</v>
      </c>
      <c r="D250" s="211" t="s">
        <v>341</v>
      </c>
      <c r="E250" s="335">
        <v>1500</v>
      </c>
      <c r="F250" s="333">
        <v>1012.7</v>
      </c>
      <c r="G250" s="296">
        <v>500</v>
      </c>
      <c r="H250" s="631">
        <f t="shared" si="19"/>
        <v>33.333333333333329</v>
      </c>
      <c r="I250" s="631"/>
      <c r="J250" s="631"/>
      <c r="K250" s="632">
        <f t="shared" si="20"/>
        <v>49.372963365261178</v>
      </c>
      <c r="L250" s="6"/>
      <c r="M250" s="6"/>
    </row>
    <row r="251" spans="1:13" ht="14.1" customHeight="1">
      <c r="A251" s="705" t="s">
        <v>32</v>
      </c>
      <c r="B251" s="788" t="s">
        <v>642</v>
      </c>
      <c r="C251" s="1109" t="s">
        <v>353</v>
      </c>
      <c r="D251" s="211" t="s">
        <v>341</v>
      </c>
      <c r="E251" s="335">
        <v>1900</v>
      </c>
      <c r="F251" s="333">
        <v>1900</v>
      </c>
      <c r="G251" s="296">
        <v>1900</v>
      </c>
      <c r="H251" s="631">
        <f t="shared" si="19"/>
        <v>100</v>
      </c>
      <c r="I251" s="631"/>
      <c r="J251" s="631"/>
      <c r="K251" s="632">
        <f t="shared" si="20"/>
        <v>100</v>
      </c>
      <c r="L251" s="6"/>
      <c r="M251" s="6"/>
    </row>
    <row r="252" spans="1:13" ht="14.1" customHeight="1">
      <c r="A252" s="705" t="s">
        <v>32</v>
      </c>
      <c r="B252" s="788" t="s">
        <v>643</v>
      </c>
      <c r="C252" s="1109" t="s">
        <v>774</v>
      </c>
      <c r="D252" s="211" t="s">
        <v>341</v>
      </c>
      <c r="E252" s="335">
        <v>1000</v>
      </c>
      <c r="F252" s="333">
        <v>1021</v>
      </c>
      <c r="G252" s="296">
        <v>500</v>
      </c>
      <c r="H252" s="631">
        <f t="shared" si="19"/>
        <v>50</v>
      </c>
      <c r="I252" s="631"/>
      <c r="J252" s="631"/>
      <c r="K252" s="632">
        <f t="shared" si="20"/>
        <v>48.971596474045057</v>
      </c>
      <c r="L252" s="6"/>
      <c r="M252" s="6"/>
    </row>
    <row r="253" spans="1:13" ht="14.1" customHeight="1">
      <c r="A253" s="705" t="s">
        <v>32</v>
      </c>
      <c r="B253" s="788" t="s">
        <v>644</v>
      </c>
      <c r="C253" s="1109" t="s">
        <v>773</v>
      </c>
      <c r="D253" s="211" t="s">
        <v>341</v>
      </c>
      <c r="E253" s="335">
        <v>600</v>
      </c>
      <c r="F253" s="333">
        <v>600</v>
      </c>
      <c r="G253" s="296">
        <v>0</v>
      </c>
      <c r="H253" s="631">
        <f t="shared" si="19"/>
        <v>0</v>
      </c>
      <c r="I253" s="631"/>
      <c r="J253" s="631"/>
      <c r="K253" s="632">
        <f t="shared" si="20"/>
        <v>0</v>
      </c>
      <c r="L253" s="6"/>
      <c r="M253" s="6"/>
    </row>
    <row r="254" spans="1:13" ht="14.1" customHeight="1">
      <c r="A254" s="705" t="s">
        <v>32</v>
      </c>
      <c r="B254" s="788" t="s">
        <v>645</v>
      </c>
      <c r="C254" s="1109" t="s">
        <v>772</v>
      </c>
      <c r="D254" s="211" t="s">
        <v>341</v>
      </c>
      <c r="E254" s="335">
        <v>0</v>
      </c>
      <c r="F254" s="333">
        <v>29</v>
      </c>
      <c r="G254" s="296">
        <v>0</v>
      </c>
      <c r="H254" s="634" t="s">
        <v>214</v>
      </c>
      <c r="I254" s="631"/>
      <c r="J254" s="631"/>
      <c r="K254" s="632">
        <f t="shared" si="20"/>
        <v>0</v>
      </c>
      <c r="L254" s="6"/>
      <c r="M254" s="6"/>
    </row>
    <row r="255" spans="1:13" ht="14.1" customHeight="1">
      <c r="A255" s="705" t="s">
        <v>32</v>
      </c>
      <c r="B255" s="788" t="s">
        <v>646</v>
      </c>
      <c r="C255" s="1109" t="s">
        <v>354</v>
      </c>
      <c r="D255" s="211" t="s">
        <v>341</v>
      </c>
      <c r="E255" s="335">
        <v>4700</v>
      </c>
      <c r="F255" s="333">
        <v>4529.5</v>
      </c>
      <c r="G255" s="296">
        <v>4530</v>
      </c>
      <c r="H255" s="631">
        <f t="shared" ref="H255:H275" si="21">G255/E255</f>
        <v>0.96382978723404256</v>
      </c>
      <c r="I255" s="631"/>
      <c r="J255" s="631"/>
      <c r="K255" s="632">
        <f t="shared" si="20"/>
        <v>100.01103874599846</v>
      </c>
      <c r="L255" s="6"/>
      <c r="M255" s="6"/>
    </row>
    <row r="256" spans="1:13" ht="14.1" customHeight="1">
      <c r="A256" s="705" t="s">
        <v>32</v>
      </c>
      <c r="B256" s="788" t="s">
        <v>647</v>
      </c>
      <c r="C256" s="1109" t="s">
        <v>355</v>
      </c>
      <c r="D256" s="211" t="s">
        <v>341</v>
      </c>
      <c r="E256" s="335">
        <v>1900</v>
      </c>
      <c r="F256" s="333">
        <v>1697.4</v>
      </c>
      <c r="G256" s="296">
        <v>1100</v>
      </c>
      <c r="H256" s="634">
        <f t="shared" si="21"/>
        <v>0.57894736842105265</v>
      </c>
      <c r="I256" s="631"/>
      <c r="J256" s="631"/>
      <c r="K256" s="632">
        <f t="shared" si="20"/>
        <v>64.804995876045709</v>
      </c>
      <c r="L256" s="6"/>
      <c r="M256" s="6"/>
    </row>
    <row r="257" spans="1:13" ht="14.1" customHeight="1">
      <c r="A257" s="705" t="s">
        <v>32</v>
      </c>
      <c r="B257" s="788" t="s">
        <v>648</v>
      </c>
      <c r="C257" s="1109" t="s">
        <v>771</v>
      </c>
      <c r="D257" s="211" t="s">
        <v>341</v>
      </c>
      <c r="E257" s="335">
        <v>3600</v>
      </c>
      <c r="F257" s="333">
        <v>5182</v>
      </c>
      <c r="G257" s="296">
        <v>5182</v>
      </c>
      <c r="H257" s="631">
        <f t="shared" si="21"/>
        <v>1.4394444444444445</v>
      </c>
      <c r="I257" s="631"/>
      <c r="J257" s="631"/>
      <c r="K257" s="632">
        <f t="shared" si="20"/>
        <v>100</v>
      </c>
      <c r="L257" s="6"/>
      <c r="M257" s="6"/>
    </row>
    <row r="258" spans="1:13" ht="14.1" customHeight="1">
      <c r="A258" s="705" t="s">
        <v>32</v>
      </c>
      <c r="B258" s="788" t="s">
        <v>649</v>
      </c>
      <c r="C258" s="1109" t="s">
        <v>356</v>
      </c>
      <c r="D258" s="211" t="s">
        <v>341</v>
      </c>
      <c r="E258" s="335">
        <v>600</v>
      </c>
      <c r="F258" s="333">
        <v>448.5</v>
      </c>
      <c r="G258" s="296">
        <v>448</v>
      </c>
      <c r="H258" s="631">
        <f t="shared" si="21"/>
        <v>0.7466666666666667</v>
      </c>
      <c r="I258" s="631"/>
      <c r="J258" s="631"/>
      <c r="K258" s="632">
        <f t="shared" si="20"/>
        <v>99.888517279821627</v>
      </c>
      <c r="L258" s="6"/>
      <c r="M258" s="6"/>
    </row>
    <row r="259" spans="1:13" ht="14.1" customHeight="1">
      <c r="A259" s="705" t="s">
        <v>32</v>
      </c>
      <c r="B259" s="788" t="s">
        <v>650</v>
      </c>
      <c r="C259" s="1109" t="s">
        <v>365</v>
      </c>
      <c r="D259" s="211" t="s">
        <v>341</v>
      </c>
      <c r="E259" s="335">
        <v>1800</v>
      </c>
      <c r="F259" s="333">
        <v>0</v>
      </c>
      <c r="G259" s="296">
        <v>0</v>
      </c>
      <c r="H259" s="631">
        <f t="shared" si="21"/>
        <v>0</v>
      </c>
      <c r="I259" s="631"/>
      <c r="J259" s="631"/>
      <c r="K259" s="633" t="s">
        <v>214</v>
      </c>
      <c r="L259" s="6"/>
      <c r="M259" s="6"/>
    </row>
    <row r="260" spans="1:13" ht="14.1" customHeight="1">
      <c r="A260" s="705" t="s">
        <v>32</v>
      </c>
      <c r="B260" s="788" t="s">
        <v>357</v>
      </c>
      <c r="C260" s="1109" t="s">
        <v>770</v>
      </c>
      <c r="D260" s="211" t="s">
        <v>341</v>
      </c>
      <c r="E260" s="335">
        <v>1000</v>
      </c>
      <c r="F260" s="333">
        <v>1244.5999999999999</v>
      </c>
      <c r="G260" s="296">
        <v>1244</v>
      </c>
      <c r="H260" s="631">
        <f t="shared" si="21"/>
        <v>1.244</v>
      </c>
      <c r="I260" s="631"/>
      <c r="J260" s="631"/>
      <c r="K260" s="632">
        <f t="shared" si="20"/>
        <v>99.951791740318185</v>
      </c>
      <c r="L260" s="6"/>
      <c r="M260" s="6"/>
    </row>
    <row r="261" spans="1:13" ht="14.1" customHeight="1" thickBot="1">
      <c r="A261" s="706" t="s">
        <v>32</v>
      </c>
      <c r="B261" s="790" t="s">
        <v>358</v>
      </c>
      <c r="C261" s="1110" t="s">
        <v>769</v>
      </c>
      <c r="D261" s="791" t="s">
        <v>341</v>
      </c>
      <c r="E261" s="799">
        <v>1000</v>
      </c>
      <c r="F261" s="800">
        <v>1450</v>
      </c>
      <c r="G261" s="435">
        <v>1376</v>
      </c>
      <c r="H261" s="636">
        <f t="shared" si="21"/>
        <v>1.3759999999999999</v>
      </c>
      <c r="I261" s="636"/>
      <c r="J261" s="636"/>
      <c r="K261" s="637">
        <f t="shared" si="20"/>
        <v>94.896551724137936</v>
      </c>
      <c r="L261" s="6"/>
      <c r="M261" s="6"/>
    </row>
    <row r="262" spans="1:13" ht="14.1" customHeight="1">
      <c r="A262" s="707"/>
      <c r="B262" s="792"/>
      <c r="C262" s="793"/>
      <c r="D262" s="794"/>
      <c r="E262" s="327"/>
      <c r="F262" s="328"/>
      <c r="G262" s="329"/>
      <c r="H262" s="638"/>
      <c r="I262" s="638"/>
      <c r="J262" s="638"/>
      <c r="K262" s="638"/>
      <c r="L262" s="6"/>
      <c r="M262" s="6"/>
    </row>
    <row r="263" spans="1:13" ht="14.1" customHeight="1" thickBot="1">
      <c r="A263" s="707"/>
      <c r="B263" s="792"/>
      <c r="C263" s="793"/>
      <c r="D263" s="794"/>
      <c r="E263" s="327"/>
      <c r="F263" s="328"/>
      <c r="G263" s="329"/>
      <c r="H263" s="638"/>
      <c r="I263" s="638"/>
      <c r="J263" s="638"/>
      <c r="K263" s="638" t="s">
        <v>718</v>
      </c>
      <c r="L263" s="6"/>
      <c r="M263" s="6"/>
    </row>
    <row r="264" spans="1:13">
      <c r="A264" s="702" t="s">
        <v>1</v>
      </c>
      <c r="B264" s="779" t="s">
        <v>2</v>
      </c>
      <c r="C264" s="780" t="s">
        <v>3</v>
      </c>
      <c r="D264" s="781"/>
      <c r="E264" s="184" t="s">
        <v>4</v>
      </c>
      <c r="F264" s="184" t="s">
        <v>265</v>
      </c>
      <c r="G264" s="184" t="s">
        <v>266</v>
      </c>
      <c r="H264" s="184" t="s">
        <v>267</v>
      </c>
      <c r="I264" s="185" t="s">
        <v>267</v>
      </c>
      <c r="J264" s="575"/>
      <c r="K264" s="185" t="s">
        <v>267</v>
      </c>
      <c r="L264" s="6"/>
      <c r="M264" s="6"/>
    </row>
    <row r="265" spans="1:13">
      <c r="A265" s="703" t="s">
        <v>5</v>
      </c>
      <c r="B265" s="782" t="s">
        <v>6</v>
      </c>
      <c r="C265" s="783" t="s">
        <v>7</v>
      </c>
      <c r="D265" s="784" t="s">
        <v>8</v>
      </c>
      <c r="E265" s="186" t="s">
        <v>177</v>
      </c>
      <c r="F265" s="186" t="s">
        <v>272</v>
      </c>
      <c r="G265" s="186" t="s">
        <v>269</v>
      </c>
      <c r="H265" s="186" t="s">
        <v>270</v>
      </c>
      <c r="I265" s="187" t="s">
        <v>271</v>
      </c>
      <c r="J265" s="6"/>
      <c r="K265" s="187" t="s">
        <v>271</v>
      </c>
      <c r="L265" s="6"/>
      <c r="M265" s="6"/>
    </row>
    <row r="266" spans="1:13" ht="15.75" thickBot="1">
      <c r="A266" s="708" t="s">
        <v>9</v>
      </c>
      <c r="B266" s="795" t="s">
        <v>10</v>
      </c>
      <c r="C266" s="796"/>
      <c r="D266" s="797"/>
      <c r="E266" s="158" t="s">
        <v>253</v>
      </c>
      <c r="F266" s="188">
        <v>46203</v>
      </c>
      <c r="G266" s="188">
        <f>F266</f>
        <v>46203</v>
      </c>
      <c r="H266" s="188" t="s">
        <v>163</v>
      </c>
      <c r="I266" s="189" t="s">
        <v>163</v>
      </c>
      <c r="J266" s="587"/>
      <c r="K266" s="189" t="s">
        <v>163</v>
      </c>
      <c r="L266" s="6"/>
      <c r="M266" s="6"/>
    </row>
    <row r="267" spans="1:13">
      <c r="A267" s="709" t="s">
        <v>32</v>
      </c>
      <c r="B267" s="1173" t="s">
        <v>340</v>
      </c>
      <c r="C267" s="1174"/>
      <c r="D267" s="433"/>
      <c r="E267" s="324"/>
      <c r="F267" s="322"/>
      <c r="G267" s="296"/>
      <c r="H267" s="631"/>
      <c r="I267" s="631"/>
      <c r="J267" s="631"/>
      <c r="K267" s="632"/>
      <c r="L267" s="6"/>
      <c r="M267" s="6"/>
    </row>
    <row r="268" spans="1:13">
      <c r="A268" s="705" t="s">
        <v>32</v>
      </c>
      <c r="B268" s="788" t="s">
        <v>651</v>
      </c>
      <c r="C268" s="1109" t="s">
        <v>768</v>
      </c>
      <c r="D268" s="211" t="s">
        <v>341</v>
      </c>
      <c r="E268" s="335">
        <v>2500</v>
      </c>
      <c r="F268" s="333">
        <v>1969.9</v>
      </c>
      <c r="G268" s="209">
        <v>1823</v>
      </c>
      <c r="H268" s="631">
        <f t="shared" si="21"/>
        <v>0.72919999999999996</v>
      </c>
      <c r="I268" s="631"/>
      <c r="J268" s="631"/>
      <c r="K268" s="632">
        <f t="shared" si="20"/>
        <v>92.542768668460326</v>
      </c>
      <c r="L268" s="6"/>
      <c r="M268" s="6"/>
    </row>
    <row r="269" spans="1:13">
      <c r="A269" s="705" t="s">
        <v>32</v>
      </c>
      <c r="B269" s="788" t="s">
        <v>652</v>
      </c>
      <c r="C269" s="1109" t="s">
        <v>730</v>
      </c>
      <c r="D269" s="211" t="s">
        <v>341</v>
      </c>
      <c r="E269" s="335">
        <v>0</v>
      </c>
      <c r="F269" s="333">
        <v>3600</v>
      </c>
      <c r="G269" s="209">
        <v>2745</v>
      </c>
      <c r="H269" s="634" t="s">
        <v>214</v>
      </c>
      <c r="I269" s="631"/>
      <c r="J269" s="631"/>
      <c r="K269" s="632">
        <f t="shared" si="20"/>
        <v>76.25</v>
      </c>
      <c r="L269" s="6"/>
      <c r="M269" s="6"/>
    </row>
    <row r="270" spans="1:13">
      <c r="A270" s="705" t="s">
        <v>32</v>
      </c>
      <c r="B270" s="788" t="s">
        <v>653</v>
      </c>
      <c r="C270" s="1109" t="s">
        <v>731</v>
      </c>
      <c r="D270" s="211" t="s">
        <v>341</v>
      </c>
      <c r="E270" s="335">
        <v>650</v>
      </c>
      <c r="F270" s="333">
        <v>262.8</v>
      </c>
      <c r="G270" s="209">
        <v>263</v>
      </c>
      <c r="H270" s="631">
        <f t="shared" si="21"/>
        <v>0.4046153846153846</v>
      </c>
      <c r="I270" s="631"/>
      <c r="J270" s="631"/>
      <c r="K270" s="632">
        <f t="shared" si="20"/>
        <v>100.07610350076104</v>
      </c>
      <c r="L270" s="6"/>
      <c r="M270" s="6"/>
    </row>
    <row r="271" spans="1:13">
      <c r="A271" s="705" t="s">
        <v>32</v>
      </c>
      <c r="B271" s="788" t="s">
        <v>654</v>
      </c>
      <c r="C271" s="1109" t="s">
        <v>767</v>
      </c>
      <c r="D271" s="211" t="s">
        <v>341</v>
      </c>
      <c r="E271" s="335">
        <v>1400</v>
      </c>
      <c r="F271" s="333">
        <v>1920</v>
      </c>
      <c r="G271" s="209">
        <v>1920</v>
      </c>
      <c r="H271" s="631">
        <f t="shared" si="21"/>
        <v>1.3714285714285714</v>
      </c>
      <c r="I271" s="631"/>
      <c r="J271" s="631"/>
      <c r="K271" s="632">
        <f t="shared" si="20"/>
        <v>100</v>
      </c>
      <c r="L271" s="6"/>
      <c r="M271" s="6"/>
    </row>
    <row r="272" spans="1:13">
      <c r="A272" s="705" t="s">
        <v>32</v>
      </c>
      <c r="B272" s="788" t="s">
        <v>655</v>
      </c>
      <c r="C272" s="1109" t="s">
        <v>754</v>
      </c>
      <c r="D272" s="211" t="s">
        <v>341</v>
      </c>
      <c r="E272" s="335">
        <v>300</v>
      </c>
      <c r="F272" s="333">
        <v>300</v>
      </c>
      <c r="G272" s="209">
        <v>0</v>
      </c>
      <c r="H272" s="631">
        <f t="shared" si="21"/>
        <v>0</v>
      </c>
      <c r="I272" s="631"/>
      <c r="J272" s="631"/>
      <c r="K272" s="632">
        <f t="shared" si="20"/>
        <v>0</v>
      </c>
      <c r="L272" s="6"/>
      <c r="M272" s="6"/>
    </row>
    <row r="273" spans="1:13">
      <c r="A273" s="705" t="s">
        <v>32</v>
      </c>
      <c r="B273" s="788" t="s">
        <v>656</v>
      </c>
      <c r="C273" s="1109" t="s">
        <v>732</v>
      </c>
      <c r="D273" s="211" t="s">
        <v>341</v>
      </c>
      <c r="E273" s="335">
        <v>1250</v>
      </c>
      <c r="F273" s="333">
        <v>1158</v>
      </c>
      <c r="G273" s="209">
        <v>1158</v>
      </c>
      <c r="H273" s="631">
        <f t="shared" si="21"/>
        <v>0.9264</v>
      </c>
      <c r="I273" s="631"/>
      <c r="J273" s="631"/>
      <c r="K273" s="632">
        <f t="shared" si="20"/>
        <v>100</v>
      </c>
      <c r="L273" s="6"/>
      <c r="M273" s="6"/>
    </row>
    <row r="274" spans="1:13">
      <c r="A274" s="705" t="s">
        <v>32</v>
      </c>
      <c r="B274" s="788" t="s">
        <v>657</v>
      </c>
      <c r="C274" s="1109" t="s">
        <v>733</v>
      </c>
      <c r="D274" s="211" t="s">
        <v>341</v>
      </c>
      <c r="E274" s="335">
        <v>1000</v>
      </c>
      <c r="F274" s="333">
        <v>1021</v>
      </c>
      <c r="G274" s="209">
        <v>963</v>
      </c>
      <c r="H274" s="631">
        <f t="shared" si="21"/>
        <v>0.96299999999999997</v>
      </c>
      <c r="I274" s="631"/>
      <c r="J274" s="631"/>
      <c r="K274" s="632">
        <f t="shared" si="20"/>
        <v>94.319294809010785</v>
      </c>
      <c r="L274" s="6"/>
      <c r="M274" s="6"/>
    </row>
    <row r="275" spans="1:13">
      <c r="A275" s="705" t="s">
        <v>32</v>
      </c>
      <c r="B275" s="788" t="s">
        <v>658</v>
      </c>
      <c r="C275" s="1109" t="s">
        <v>785</v>
      </c>
      <c r="D275" s="211" t="s">
        <v>341</v>
      </c>
      <c r="E275" s="335">
        <v>700</v>
      </c>
      <c r="F275" s="333">
        <v>0</v>
      </c>
      <c r="G275" s="209">
        <v>0</v>
      </c>
      <c r="H275" s="631">
        <f t="shared" si="21"/>
        <v>0</v>
      </c>
      <c r="I275" s="631"/>
      <c r="J275" s="631"/>
      <c r="K275" s="633" t="s">
        <v>214</v>
      </c>
      <c r="L275" s="6"/>
      <c r="M275" s="6"/>
    </row>
    <row r="276" spans="1:13">
      <c r="A276" s="705" t="s">
        <v>32</v>
      </c>
      <c r="B276" s="788" t="s">
        <v>659</v>
      </c>
      <c r="C276" s="1109" t="s">
        <v>766</v>
      </c>
      <c r="D276" s="211" t="s">
        <v>341</v>
      </c>
      <c r="E276" s="335">
        <v>2500</v>
      </c>
      <c r="F276" s="333">
        <v>7400</v>
      </c>
      <c r="G276" s="209">
        <v>0</v>
      </c>
      <c r="H276" s="631">
        <f t="shared" ref="H276:H305" si="22">G276/E276*100</f>
        <v>0</v>
      </c>
      <c r="I276" s="631"/>
      <c r="J276" s="631"/>
      <c r="K276" s="632">
        <f t="shared" si="20"/>
        <v>0</v>
      </c>
      <c r="L276" s="6"/>
      <c r="M276" s="6"/>
    </row>
    <row r="277" spans="1:13">
      <c r="A277" s="705" t="s">
        <v>32</v>
      </c>
      <c r="B277" s="788" t="s">
        <v>660</v>
      </c>
      <c r="C277" s="1109" t="s">
        <v>734</v>
      </c>
      <c r="D277" s="211" t="s">
        <v>341</v>
      </c>
      <c r="E277" s="335">
        <v>2000</v>
      </c>
      <c r="F277" s="333">
        <v>2337.1999999999998</v>
      </c>
      <c r="G277" s="209">
        <v>2000</v>
      </c>
      <c r="H277" s="631">
        <f t="shared" si="22"/>
        <v>100</v>
      </c>
      <c r="I277" s="631"/>
      <c r="J277" s="631"/>
      <c r="K277" s="632">
        <f t="shared" si="20"/>
        <v>85.572479890467235</v>
      </c>
      <c r="L277" s="6"/>
      <c r="M277" s="6"/>
    </row>
    <row r="278" spans="1:13">
      <c r="A278" s="705" t="s">
        <v>32</v>
      </c>
      <c r="B278" s="788" t="s">
        <v>661</v>
      </c>
      <c r="C278" s="1109" t="s">
        <v>755</v>
      </c>
      <c r="D278" s="211" t="s">
        <v>341</v>
      </c>
      <c r="E278" s="335">
        <v>500</v>
      </c>
      <c r="F278" s="333">
        <v>500</v>
      </c>
      <c r="G278" s="209">
        <v>0</v>
      </c>
      <c r="H278" s="631">
        <f t="shared" si="22"/>
        <v>0</v>
      </c>
      <c r="I278" s="631"/>
      <c r="J278" s="631"/>
      <c r="K278" s="632">
        <f t="shared" si="20"/>
        <v>0</v>
      </c>
      <c r="L278" s="6"/>
      <c r="M278" s="6"/>
    </row>
    <row r="279" spans="1:13">
      <c r="A279" s="705" t="s">
        <v>32</v>
      </c>
      <c r="B279" s="788" t="s">
        <v>662</v>
      </c>
      <c r="C279" s="1109" t="s">
        <v>786</v>
      </c>
      <c r="D279" s="211" t="s">
        <v>341</v>
      </c>
      <c r="E279" s="335">
        <v>300</v>
      </c>
      <c r="F279" s="333">
        <v>300</v>
      </c>
      <c r="G279" s="209">
        <v>0</v>
      </c>
      <c r="H279" s="631">
        <f t="shared" si="22"/>
        <v>0</v>
      </c>
      <c r="I279" s="631"/>
      <c r="J279" s="631"/>
      <c r="K279" s="632">
        <f t="shared" si="20"/>
        <v>0</v>
      </c>
      <c r="L279" s="6"/>
      <c r="M279" s="6"/>
    </row>
    <row r="280" spans="1:13">
      <c r="A280" s="705" t="s">
        <v>32</v>
      </c>
      <c r="B280" s="788" t="s">
        <v>663</v>
      </c>
      <c r="C280" s="1109" t="s">
        <v>735</v>
      </c>
      <c r="D280" s="211" t="s">
        <v>341</v>
      </c>
      <c r="E280" s="335">
        <v>2800</v>
      </c>
      <c r="F280" s="333">
        <v>0</v>
      </c>
      <c r="G280" s="209">
        <v>0</v>
      </c>
      <c r="H280" s="631">
        <f t="shared" si="22"/>
        <v>0</v>
      </c>
      <c r="I280" s="631"/>
      <c r="J280" s="631"/>
      <c r="K280" s="633" t="s">
        <v>214</v>
      </c>
      <c r="L280" s="6"/>
      <c r="M280" s="6"/>
    </row>
    <row r="281" spans="1:13">
      <c r="A281" s="705" t="s">
        <v>32</v>
      </c>
      <c r="B281" s="788" t="s">
        <v>664</v>
      </c>
      <c r="C281" s="1109" t="s">
        <v>736</v>
      </c>
      <c r="D281" s="211" t="s">
        <v>341</v>
      </c>
      <c r="E281" s="335">
        <v>216</v>
      </c>
      <c r="F281" s="333">
        <v>0</v>
      </c>
      <c r="G281" s="209">
        <v>0</v>
      </c>
      <c r="H281" s="631">
        <f t="shared" si="22"/>
        <v>0</v>
      </c>
      <c r="I281" s="631"/>
      <c r="J281" s="631"/>
      <c r="K281" s="633" t="s">
        <v>214</v>
      </c>
      <c r="L281" s="6"/>
      <c r="M281" s="6"/>
    </row>
    <row r="282" spans="1:13">
      <c r="A282" s="705" t="s">
        <v>32</v>
      </c>
      <c r="B282" s="788" t="s">
        <v>665</v>
      </c>
      <c r="C282" s="1109" t="s">
        <v>605</v>
      </c>
      <c r="D282" s="211" t="s">
        <v>341</v>
      </c>
      <c r="E282" s="335">
        <v>5000</v>
      </c>
      <c r="F282" s="333">
        <v>6213</v>
      </c>
      <c r="G282" s="209">
        <v>6213</v>
      </c>
      <c r="H282" s="631">
        <f t="shared" si="22"/>
        <v>124.25999999999999</v>
      </c>
      <c r="I282" s="631"/>
      <c r="J282" s="631"/>
      <c r="K282" s="632">
        <f t="shared" si="20"/>
        <v>100</v>
      </c>
      <c r="L282" s="6"/>
      <c r="M282" s="6"/>
    </row>
    <row r="283" spans="1:13">
      <c r="A283" s="705" t="s">
        <v>32</v>
      </c>
      <c r="B283" s="788" t="s">
        <v>666</v>
      </c>
      <c r="C283" s="1109" t="s">
        <v>737</v>
      </c>
      <c r="D283" s="211" t="s">
        <v>341</v>
      </c>
      <c r="E283" s="335">
        <v>0</v>
      </c>
      <c r="F283" s="333">
        <v>10624</v>
      </c>
      <c r="G283" s="209">
        <v>7225</v>
      </c>
      <c r="H283" s="634" t="s">
        <v>214</v>
      </c>
      <c r="I283" s="631"/>
      <c r="J283" s="631"/>
      <c r="K283" s="632">
        <f t="shared" si="20"/>
        <v>68.006400602409627</v>
      </c>
      <c r="L283" s="6"/>
      <c r="M283" s="6"/>
    </row>
    <row r="284" spans="1:13">
      <c r="A284" s="705" t="s">
        <v>32</v>
      </c>
      <c r="B284" s="788" t="s">
        <v>667</v>
      </c>
      <c r="C284" s="1109" t="s">
        <v>738</v>
      </c>
      <c r="D284" s="211" t="s">
        <v>341</v>
      </c>
      <c r="E284" s="335">
        <v>0</v>
      </c>
      <c r="F284" s="333">
        <v>1772.1</v>
      </c>
      <c r="G284" s="209">
        <v>4</v>
      </c>
      <c r="H284" s="634" t="s">
        <v>214</v>
      </c>
      <c r="I284" s="631"/>
      <c r="J284" s="631"/>
      <c r="K284" s="632">
        <f t="shared" si="20"/>
        <v>0.22572089611195756</v>
      </c>
      <c r="L284" s="6"/>
      <c r="M284" s="6"/>
    </row>
    <row r="285" spans="1:13">
      <c r="A285" s="705" t="s">
        <v>32</v>
      </c>
      <c r="B285" s="788" t="s">
        <v>668</v>
      </c>
      <c r="C285" s="1109" t="s">
        <v>765</v>
      </c>
      <c r="D285" s="211" t="s">
        <v>341</v>
      </c>
      <c r="E285" s="335">
        <v>0</v>
      </c>
      <c r="F285" s="333">
        <v>1200</v>
      </c>
      <c r="G285" s="209">
        <v>0</v>
      </c>
      <c r="H285" s="634" t="s">
        <v>214</v>
      </c>
      <c r="I285" s="631"/>
      <c r="J285" s="631"/>
      <c r="K285" s="632">
        <f t="shared" si="20"/>
        <v>0</v>
      </c>
      <c r="L285" s="6"/>
      <c r="M285" s="6"/>
    </row>
    <row r="286" spans="1:13">
      <c r="A286" s="705" t="s">
        <v>32</v>
      </c>
      <c r="B286" s="788" t="s">
        <v>669</v>
      </c>
      <c r="C286" s="1109" t="s">
        <v>739</v>
      </c>
      <c r="D286" s="211" t="s">
        <v>341</v>
      </c>
      <c r="E286" s="335">
        <v>0</v>
      </c>
      <c r="F286" s="333">
        <v>1423.8</v>
      </c>
      <c r="G286" s="209">
        <v>4</v>
      </c>
      <c r="H286" s="634" t="s">
        <v>214</v>
      </c>
      <c r="I286" s="631"/>
      <c r="J286" s="631"/>
      <c r="K286" s="632">
        <f t="shared" si="20"/>
        <v>0.28093833403567919</v>
      </c>
      <c r="L286" s="6"/>
      <c r="M286" s="6"/>
    </row>
    <row r="287" spans="1:13">
      <c r="A287" s="705" t="s">
        <v>32</v>
      </c>
      <c r="B287" s="1125" t="s">
        <v>670</v>
      </c>
      <c r="C287" s="1109" t="s">
        <v>740</v>
      </c>
      <c r="D287" s="211" t="s">
        <v>341</v>
      </c>
      <c r="E287" s="335">
        <v>0</v>
      </c>
      <c r="F287" s="333">
        <v>400</v>
      </c>
      <c r="G287" s="209">
        <v>0</v>
      </c>
      <c r="H287" s="626" t="s">
        <v>214</v>
      </c>
      <c r="I287" s="627"/>
      <c r="J287" s="627"/>
      <c r="K287" s="628">
        <f t="shared" si="20"/>
        <v>0</v>
      </c>
      <c r="L287" s="6"/>
      <c r="M287" s="6"/>
    </row>
    <row r="288" spans="1:13">
      <c r="A288" s="705" t="s">
        <v>32</v>
      </c>
      <c r="B288" s="1125" t="s">
        <v>671</v>
      </c>
      <c r="C288" s="1109" t="s">
        <v>741</v>
      </c>
      <c r="D288" s="211" t="s">
        <v>341</v>
      </c>
      <c r="E288" s="335">
        <v>0</v>
      </c>
      <c r="F288" s="333">
        <v>385</v>
      </c>
      <c r="G288" s="209">
        <v>385</v>
      </c>
      <c r="H288" s="626" t="s">
        <v>214</v>
      </c>
      <c r="I288" s="627"/>
      <c r="J288" s="627"/>
      <c r="K288" s="628">
        <f t="shared" si="20"/>
        <v>100</v>
      </c>
      <c r="L288" s="6"/>
      <c r="M288" s="6"/>
    </row>
    <row r="289" spans="1:13">
      <c r="A289" s="705" t="s">
        <v>32</v>
      </c>
      <c r="B289" s="1125" t="s">
        <v>672</v>
      </c>
      <c r="C289" s="1109" t="s">
        <v>787</v>
      </c>
      <c r="D289" s="211" t="s">
        <v>341</v>
      </c>
      <c r="E289" s="335">
        <v>0</v>
      </c>
      <c r="F289" s="333">
        <v>236</v>
      </c>
      <c r="G289" s="209">
        <v>236</v>
      </c>
      <c r="H289" s="626" t="s">
        <v>214</v>
      </c>
      <c r="I289" s="627"/>
      <c r="J289" s="627"/>
      <c r="K289" s="628">
        <f t="shared" si="20"/>
        <v>100</v>
      </c>
      <c r="L289" s="6"/>
      <c r="M289" s="6"/>
    </row>
    <row r="290" spans="1:13">
      <c r="A290" s="705" t="s">
        <v>32</v>
      </c>
      <c r="B290" s="1125" t="s">
        <v>673</v>
      </c>
      <c r="C290" s="1109" t="s">
        <v>753</v>
      </c>
      <c r="D290" s="211" t="s">
        <v>341</v>
      </c>
      <c r="E290" s="335">
        <v>287</v>
      </c>
      <c r="F290" s="333">
        <v>0</v>
      </c>
      <c r="G290" s="209">
        <v>0</v>
      </c>
      <c r="H290" s="627">
        <f t="shared" si="22"/>
        <v>0</v>
      </c>
      <c r="I290" s="627"/>
      <c r="J290" s="627"/>
      <c r="K290" s="1126" t="s">
        <v>214</v>
      </c>
      <c r="L290" s="6"/>
      <c r="M290" s="6"/>
    </row>
    <row r="291" spans="1:13">
      <c r="A291" s="705" t="s">
        <v>32</v>
      </c>
      <c r="B291" s="1125" t="s">
        <v>674</v>
      </c>
      <c r="C291" s="1109" t="s">
        <v>742</v>
      </c>
      <c r="D291" s="211" t="s">
        <v>341</v>
      </c>
      <c r="E291" s="335">
        <v>0</v>
      </c>
      <c r="F291" s="333">
        <v>10540</v>
      </c>
      <c r="G291" s="209">
        <v>10359</v>
      </c>
      <c r="H291" s="626" t="s">
        <v>214</v>
      </c>
      <c r="I291" s="627"/>
      <c r="J291" s="627"/>
      <c r="K291" s="628">
        <f t="shared" si="20"/>
        <v>98.282732447817835</v>
      </c>
      <c r="L291" s="6"/>
      <c r="M291" s="6"/>
    </row>
    <row r="292" spans="1:13">
      <c r="A292" s="705" t="s">
        <v>32</v>
      </c>
      <c r="B292" s="1125" t="s">
        <v>675</v>
      </c>
      <c r="C292" s="1109" t="s">
        <v>743</v>
      </c>
      <c r="D292" s="211" t="s">
        <v>341</v>
      </c>
      <c r="E292" s="335">
        <v>0</v>
      </c>
      <c r="F292" s="333">
        <v>2350</v>
      </c>
      <c r="G292" s="209">
        <v>2350</v>
      </c>
      <c r="H292" s="626" t="s">
        <v>214</v>
      </c>
      <c r="I292" s="627"/>
      <c r="J292" s="627"/>
      <c r="K292" s="628">
        <f t="shared" si="20"/>
        <v>100</v>
      </c>
      <c r="L292" s="6"/>
      <c r="M292" s="6"/>
    </row>
    <row r="293" spans="1:13">
      <c r="A293" s="705" t="s">
        <v>32</v>
      </c>
      <c r="B293" s="1125" t="s">
        <v>676</v>
      </c>
      <c r="C293" s="1109" t="s">
        <v>744</v>
      </c>
      <c r="D293" s="211" t="s">
        <v>341</v>
      </c>
      <c r="E293" s="335">
        <v>0</v>
      </c>
      <c r="F293" s="333">
        <v>4073</v>
      </c>
      <c r="G293" s="209">
        <v>4034</v>
      </c>
      <c r="H293" s="626" t="s">
        <v>214</v>
      </c>
      <c r="I293" s="627"/>
      <c r="J293" s="627"/>
      <c r="K293" s="628">
        <f t="shared" si="20"/>
        <v>99.042474834274486</v>
      </c>
      <c r="L293" s="6"/>
      <c r="M293" s="6"/>
    </row>
    <row r="294" spans="1:13">
      <c r="A294" s="705" t="s">
        <v>32</v>
      </c>
      <c r="B294" s="1125" t="s">
        <v>677</v>
      </c>
      <c r="C294" s="1109" t="s">
        <v>745</v>
      </c>
      <c r="D294" s="211" t="s">
        <v>341</v>
      </c>
      <c r="E294" s="335">
        <v>160</v>
      </c>
      <c r="F294" s="333">
        <v>363</v>
      </c>
      <c r="G294" s="209">
        <v>0</v>
      </c>
      <c r="H294" s="627">
        <f t="shared" si="22"/>
        <v>0</v>
      </c>
      <c r="I294" s="627"/>
      <c r="J294" s="627"/>
      <c r="K294" s="1126" t="s">
        <v>214</v>
      </c>
      <c r="L294" s="6"/>
      <c r="M294" s="6"/>
    </row>
    <row r="295" spans="1:13">
      <c r="A295" s="705" t="s">
        <v>32</v>
      </c>
      <c r="B295" s="1125" t="s">
        <v>678</v>
      </c>
      <c r="C295" s="1109" t="s">
        <v>746</v>
      </c>
      <c r="D295" s="211" t="s">
        <v>341</v>
      </c>
      <c r="E295" s="335">
        <v>242</v>
      </c>
      <c r="F295" s="333">
        <v>0</v>
      </c>
      <c r="G295" s="209">
        <v>0</v>
      </c>
      <c r="H295" s="627">
        <f t="shared" si="22"/>
        <v>0</v>
      </c>
      <c r="I295" s="627"/>
      <c r="J295" s="627"/>
      <c r="K295" s="1126" t="s">
        <v>214</v>
      </c>
      <c r="L295" s="6"/>
      <c r="M295" s="6"/>
    </row>
    <row r="296" spans="1:13">
      <c r="A296" s="705" t="s">
        <v>32</v>
      </c>
      <c r="B296" s="1125" t="s">
        <v>679</v>
      </c>
      <c r="C296" s="1109" t="s">
        <v>788</v>
      </c>
      <c r="D296" s="211" t="s">
        <v>341</v>
      </c>
      <c r="E296" s="335">
        <v>1649</v>
      </c>
      <c r="F296" s="333">
        <v>0</v>
      </c>
      <c r="G296" s="209">
        <v>0</v>
      </c>
      <c r="H296" s="627">
        <f t="shared" si="22"/>
        <v>0</v>
      </c>
      <c r="I296" s="627"/>
      <c r="J296" s="627"/>
      <c r="K296" s="1126" t="s">
        <v>214</v>
      </c>
      <c r="L296" s="6"/>
      <c r="M296" s="6"/>
    </row>
    <row r="297" spans="1:13">
      <c r="A297" s="705" t="s">
        <v>32</v>
      </c>
      <c r="B297" s="1125" t="s">
        <v>680</v>
      </c>
      <c r="C297" s="1109" t="s">
        <v>729</v>
      </c>
      <c r="D297" s="211" t="s">
        <v>341</v>
      </c>
      <c r="E297" s="335">
        <v>2130</v>
      </c>
      <c r="F297" s="333">
        <v>189.6</v>
      </c>
      <c r="G297" s="209">
        <v>189</v>
      </c>
      <c r="H297" s="627">
        <f t="shared" si="22"/>
        <v>8.8732394366197198</v>
      </c>
      <c r="I297" s="627"/>
      <c r="J297" s="627"/>
      <c r="K297" s="628">
        <f t="shared" si="20"/>
        <v>99.683544303797461</v>
      </c>
      <c r="L297" s="6"/>
      <c r="M297" s="6"/>
    </row>
    <row r="298" spans="1:13">
      <c r="A298" s="705" t="s">
        <v>32</v>
      </c>
      <c r="B298" s="1125" t="s">
        <v>681</v>
      </c>
      <c r="C298" s="1109" t="s">
        <v>752</v>
      </c>
      <c r="D298" s="211" t="s">
        <v>341</v>
      </c>
      <c r="E298" s="335">
        <v>425</v>
      </c>
      <c r="F298" s="333">
        <v>0</v>
      </c>
      <c r="G298" s="209">
        <v>0</v>
      </c>
      <c r="H298" s="627">
        <f t="shared" si="22"/>
        <v>0</v>
      </c>
      <c r="I298" s="627"/>
      <c r="J298" s="627"/>
      <c r="K298" s="1126" t="s">
        <v>214</v>
      </c>
      <c r="L298" s="6"/>
      <c r="M298" s="6"/>
    </row>
    <row r="299" spans="1:13">
      <c r="A299" s="705" t="s">
        <v>32</v>
      </c>
      <c r="B299" s="1125" t="s">
        <v>682</v>
      </c>
      <c r="C299" s="1109" t="s">
        <v>789</v>
      </c>
      <c r="D299" s="211" t="s">
        <v>341</v>
      </c>
      <c r="E299" s="335">
        <v>849</v>
      </c>
      <c r="F299" s="333">
        <v>2936</v>
      </c>
      <c r="G299" s="209">
        <v>0</v>
      </c>
      <c r="H299" s="626" t="s">
        <v>214</v>
      </c>
      <c r="I299" s="627"/>
      <c r="J299" s="627"/>
      <c r="K299" s="628">
        <f t="shared" si="20"/>
        <v>0</v>
      </c>
      <c r="L299" s="6"/>
      <c r="M299" s="1127"/>
    </row>
    <row r="300" spans="1:13">
      <c r="A300" s="705" t="s">
        <v>32</v>
      </c>
      <c r="B300" s="1125" t="s">
        <v>683</v>
      </c>
      <c r="C300" s="1109" t="s">
        <v>747</v>
      </c>
      <c r="D300" s="211" t="s">
        <v>341</v>
      </c>
      <c r="E300" s="335">
        <v>0</v>
      </c>
      <c r="F300" s="333">
        <v>1441</v>
      </c>
      <c r="G300" s="209">
        <v>0</v>
      </c>
      <c r="H300" s="626" t="s">
        <v>214</v>
      </c>
      <c r="I300" s="627"/>
      <c r="J300" s="627"/>
      <c r="K300" s="1126" t="s">
        <v>214</v>
      </c>
      <c r="L300" s="6"/>
      <c r="M300" s="6"/>
    </row>
    <row r="301" spans="1:13">
      <c r="A301" s="705" t="s">
        <v>32</v>
      </c>
      <c r="B301" s="1125" t="s">
        <v>684</v>
      </c>
      <c r="C301" s="1109" t="s">
        <v>756</v>
      </c>
      <c r="D301" s="211" t="s">
        <v>341</v>
      </c>
      <c r="E301" s="335">
        <v>0</v>
      </c>
      <c r="F301" s="333">
        <v>16</v>
      </c>
      <c r="G301" s="209">
        <v>0</v>
      </c>
      <c r="H301" s="626" t="s">
        <v>214</v>
      </c>
      <c r="I301" s="627"/>
      <c r="J301" s="627"/>
      <c r="K301" s="1126" t="s">
        <v>214</v>
      </c>
      <c r="L301" s="6"/>
      <c r="M301" s="6"/>
    </row>
    <row r="302" spans="1:13">
      <c r="A302" s="705" t="s">
        <v>32</v>
      </c>
      <c r="B302" s="1125" t="s">
        <v>685</v>
      </c>
      <c r="C302" s="1109" t="s">
        <v>748</v>
      </c>
      <c r="D302" s="211" t="s">
        <v>341</v>
      </c>
      <c r="E302" s="335">
        <v>86</v>
      </c>
      <c r="F302" s="333">
        <v>20.2</v>
      </c>
      <c r="G302" s="209">
        <v>20</v>
      </c>
      <c r="H302" s="627">
        <f t="shared" si="22"/>
        <v>23.255813953488371</v>
      </c>
      <c r="I302" s="627"/>
      <c r="J302" s="627"/>
      <c r="K302" s="628">
        <f t="shared" si="20"/>
        <v>99.009900990099013</v>
      </c>
      <c r="L302" s="6"/>
      <c r="M302" s="6"/>
    </row>
    <row r="303" spans="1:13">
      <c r="A303" s="705" t="s">
        <v>32</v>
      </c>
      <c r="B303" s="1125" t="s">
        <v>686</v>
      </c>
      <c r="C303" s="1109" t="s">
        <v>757</v>
      </c>
      <c r="D303" s="211" t="s">
        <v>341</v>
      </c>
      <c r="E303" s="335">
        <v>17</v>
      </c>
      <c r="F303" s="333">
        <v>0</v>
      </c>
      <c r="G303" s="209">
        <v>0</v>
      </c>
      <c r="H303" s="627">
        <f t="shared" si="22"/>
        <v>0</v>
      </c>
      <c r="I303" s="627"/>
      <c r="J303" s="627"/>
      <c r="K303" s="1126" t="s">
        <v>214</v>
      </c>
      <c r="L303" s="6"/>
      <c r="M303" s="6"/>
    </row>
    <row r="304" spans="1:13">
      <c r="A304" s="705" t="s">
        <v>32</v>
      </c>
      <c r="B304" s="1125" t="s">
        <v>687</v>
      </c>
      <c r="C304" s="1109" t="s">
        <v>749</v>
      </c>
      <c r="D304" s="211" t="s">
        <v>341</v>
      </c>
      <c r="E304" s="335">
        <v>2800</v>
      </c>
      <c r="F304" s="333">
        <v>1080.5999999999999</v>
      </c>
      <c r="G304" s="209">
        <v>1081</v>
      </c>
      <c r="H304" s="627">
        <f t="shared" si="22"/>
        <v>38.607142857142854</v>
      </c>
      <c r="I304" s="627"/>
      <c r="J304" s="627"/>
      <c r="K304" s="628">
        <f t="shared" si="20"/>
        <v>100.03701647233018</v>
      </c>
      <c r="L304" s="6"/>
      <c r="M304" s="6"/>
    </row>
    <row r="305" spans="1:13">
      <c r="A305" s="705" t="s">
        <v>32</v>
      </c>
      <c r="B305" s="1125" t="s">
        <v>342</v>
      </c>
      <c r="C305" s="1109" t="s">
        <v>758</v>
      </c>
      <c r="D305" s="211" t="s">
        <v>341</v>
      </c>
      <c r="E305" s="335">
        <v>3842</v>
      </c>
      <c r="F305" s="333">
        <v>5042</v>
      </c>
      <c r="G305" s="209">
        <v>5042</v>
      </c>
      <c r="H305" s="627">
        <f t="shared" si="22"/>
        <v>131.23373243102552</v>
      </c>
      <c r="I305" s="627"/>
      <c r="J305" s="627"/>
      <c r="K305" s="1126" t="s">
        <v>214</v>
      </c>
      <c r="L305" s="6"/>
      <c r="M305" s="6"/>
    </row>
    <row r="306" spans="1:13">
      <c r="A306" s="705" t="s">
        <v>32</v>
      </c>
      <c r="B306" s="1125" t="s">
        <v>688</v>
      </c>
      <c r="C306" s="1109" t="s">
        <v>759</v>
      </c>
      <c r="D306" s="211" t="s">
        <v>341</v>
      </c>
      <c r="E306" s="335">
        <v>278</v>
      </c>
      <c r="F306" s="333">
        <v>278</v>
      </c>
      <c r="G306" s="209">
        <v>278</v>
      </c>
      <c r="H306" s="626" t="s">
        <v>214</v>
      </c>
      <c r="I306" s="627"/>
      <c r="J306" s="627"/>
      <c r="K306" s="628">
        <f t="shared" si="20"/>
        <v>100</v>
      </c>
      <c r="L306" s="6"/>
      <c r="M306" s="6"/>
    </row>
    <row r="307" spans="1:13">
      <c r="A307" s="705" t="s">
        <v>32</v>
      </c>
      <c r="B307" s="788">
        <v>411124</v>
      </c>
      <c r="C307" s="1109" t="s">
        <v>760</v>
      </c>
      <c r="D307" s="211" t="s">
        <v>341</v>
      </c>
      <c r="E307" s="335">
        <v>12</v>
      </c>
      <c r="F307" s="333">
        <v>0</v>
      </c>
      <c r="G307" s="209">
        <v>0</v>
      </c>
      <c r="H307" s="626" t="s">
        <v>214</v>
      </c>
      <c r="I307" s="627"/>
      <c r="J307" s="627"/>
      <c r="K307" s="1126" t="s">
        <v>214</v>
      </c>
      <c r="L307" s="6"/>
      <c r="M307" s="6"/>
    </row>
    <row r="308" spans="1:13">
      <c r="A308" s="705" t="s">
        <v>32</v>
      </c>
      <c r="B308" s="1125" t="s">
        <v>591</v>
      </c>
      <c r="C308" s="1109" t="s">
        <v>761</v>
      </c>
      <c r="D308" s="211" t="s">
        <v>341</v>
      </c>
      <c r="E308" s="335">
        <v>0</v>
      </c>
      <c r="F308" s="333">
        <v>36523.300000000003</v>
      </c>
      <c r="G308" s="209">
        <v>18364</v>
      </c>
      <c r="H308" s="626" t="s">
        <v>214</v>
      </c>
      <c r="I308" s="627"/>
      <c r="J308" s="627"/>
      <c r="K308" s="628">
        <f t="shared" si="20"/>
        <v>50.280232071034106</v>
      </c>
      <c r="L308" s="6"/>
      <c r="M308" s="6"/>
    </row>
    <row r="309" spans="1:13">
      <c r="A309" s="710" t="s">
        <v>32</v>
      </c>
      <c r="B309" s="1125" t="s">
        <v>689</v>
      </c>
      <c r="C309" s="1109" t="s">
        <v>790</v>
      </c>
      <c r="D309" s="211" t="s">
        <v>341</v>
      </c>
      <c r="E309" s="335">
        <v>0</v>
      </c>
      <c r="F309" s="333">
        <v>35525</v>
      </c>
      <c r="G309" s="209">
        <v>10000</v>
      </c>
      <c r="H309" s="626" t="s">
        <v>214</v>
      </c>
      <c r="I309" s="627"/>
      <c r="J309" s="627"/>
      <c r="K309" s="628">
        <f t="shared" si="20"/>
        <v>28.149190710767062</v>
      </c>
      <c r="L309" s="6"/>
      <c r="M309" s="6"/>
    </row>
    <row r="310" spans="1:13">
      <c r="A310" s="710" t="s">
        <v>32</v>
      </c>
      <c r="B310" s="788" t="s">
        <v>690</v>
      </c>
      <c r="C310" s="1109" t="s">
        <v>750</v>
      </c>
      <c r="D310" s="211" t="s">
        <v>341</v>
      </c>
      <c r="E310" s="335">
        <v>0</v>
      </c>
      <c r="F310" s="333">
        <v>90.1</v>
      </c>
      <c r="G310" s="209">
        <v>90</v>
      </c>
      <c r="H310" s="626" t="s">
        <v>214</v>
      </c>
      <c r="I310" s="627"/>
      <c r="J310" s="627"/>
      <c r="K310" s="628">
        <f t="shared" ref="K310:K331" si="23">G310/F310*100</f>
        <v>99.889012208657064</v>
      </c>
      <c r="L310" s="6"/>
      <c r="M310" s="6"/>
    </row>
    <row r="311" spans="1:13">
      <c r="A311" s="710" t="s">
        <v>32</v>
      </c>
      <c r="B311" s="788" t="s">
        <v>691</v>
      </c>
      <c r="C311" s="1109" t="s">
        <v>751</v>
      </c>
      <c r="D311" s="211" t="s">
        <v>341</v>
      </c>
      <c r="E311" s="335">
        <v>0</v>
      </c>
      <c r="F311" s="333">
        <v>10199.5</v>
      </c>
      <c r="G311" s="209">
        <v>0</v>
      </c>
      <c r="H311" s="626" t="s">
        <v>214</v>
      </c>
      <c r="I311" s="627"/>
      <c r="J311" s="627"/>
      <c r="K311" s="628">
        <f t="shared" si="23"/>
        <v>0</v>
      </c>
      <c r="L311" s="6"/>
      <c r="M311" s="6"/>
    </row>
    <row r="312" spans="1:13" ht="15.75" thickBot="1">
      <c r="A312" s="706" t="s">
        <v>32</v>
      </c>
      <c r="B312" s="790" t="s">
        <v>692</v>
      </c>
      <c r="C312" s="1128" t="s">
        <v>762</v>
      </c>
      <c r="D312" s="791" t="s">
        <v>341</v>
      </c>
      <c r="E312" s="799">
        <v>0</v>
      </c>
      <c r="F312" s="800">
        <v>11300</v>
      </c>
      <c r="G312" s="435">
        <v>10000</v>
      </c>
      <c r="H312" s="635" t="s">
        <v>214</v>
      </c>
      <c r="I312" s="636"/>
      <c r="J312" s="636"/>
      <c r="K312" s="637">
        <f t="shared" si="23"/>
        <v>88.495575221238937</v>
      </c>
      <c r="L312" s="6"/>
      <c r="M312" s="6"/>
    </row>
    <row r="313" spans="1:13">
      <c r="A313" s="707"/>
      <c r="B313" s="792"/>
      <c r="C313" s="793"/>
      <c r="D313" s="794"/>
      <c r="E313" s="573"/>
      <c r="F313" s="416"/>
      <c r="G313" s="329"/>
      <c r="H313" s="1129"/>
      <c r="I313" s="638"/>
      <c r="J313" s="638"/>
      <c r="K313" s="638"/>
      <c r="L313" s="6"/>
      <c r="M313" s="6"/>
    </row>
    <row r="314" spans="1:13" ht="15.75" thickBot="1">
      <c r="A314" s="707"/>
      <c r="B314" s="792"/>
      <c r="C314" s="793"/>
      <c r="D314" s="794"/>
      <c r="E314" s="327"/>
      <c r="F314" s="328"/>
      <c r="G314" s="329"/>
      <c r="H314" s="638"/>
      <c r="I314" s="638"/>
      <c r="J314" s="638"/>
      <c r="K314" s="638" t="s">
        <v>719</v>
      </c>
      <c r="L314" s="6"/>
      <c r="M314" s="6"/>
    </row>
    <row r="315" spans="1:13">
      <c r="A315" s="702" t="s">
        <v>1</v>
      </c>
      <c r="B315" s="779" t="s">
        <v>2</v>
      </c>
      <c r="C315" s="780" t="s">
        <v>3</v>
      </c>
      <c r="D315" s="781"/>
      <c r="E315" s="184" t="s">
        <v>4</v>
      </c>
      <c r="F315" s="184" t="s">
        <v>265</v>
      </c>
      <c r="G315" s="184" t="s">
        <v>266</v>
      </c>
      <c r="H315" s="184" t="s">
        <v>267</v>
      </c>
      <c r="I315" s="185" t="s">
        <v>267</v>
      </c>
      <c r="J315" s="575"/>
      <c r="K315" s="185" t="s">
        <v>267</v>
      </c>
      <c r="L315" s="6"/>
      <c r="M315" s="6"/>
    </row>
    <row r="316" spans="1:13">
      <c r="A316" s="703" t="s">
        <v>5</v>
      </c>
      <c r="B316" s="782" t="s">
        <v>6</v>
      </c>
      <c r="C316" s="783" t="s">
        <v>7</v>
      </c>
      <c r="D316" s="784" t="s">
        <v>8</v>
      </c>
      <c r="E316" s="186" t="s">
        <v>177</v>
      </c>
      <c r="F316" s="186" t="s">
        <v>272</v>
      </c>
      <c r="G316" s="186" t="s">
        <v>269</v>
      </c>
      <c r="H316" s="186" t="s">
        <v>270</v>
      </c>
      <c r="I316" s="187" t="s">
        <v>271</v>
      </c>
      <c r="J316" s="6"/>
      <c r="K316" s="187" t="s">
        <v>271</v>
      </c>
      <c r="L316" s="6"/>
      <c r="M316" s="6"/>
    </row>
    <row r="317" spans="1:13" ht="15.75" thickBot="1">
      <c r="A317" s="708" t="s">
        <v>9</v>
      </c>
      <c r="B317" s="795" t="s">
        <v>10</v>
      </c>
      <c r="C317" s="796"/>
      <c r="D317" s="797"/>
      <c r="E317" s="158" t="s">
        <v>253</v>
      </c>
      <c r="F317" s="188">
        <v>46203</v>
      </c>
      <c r="G317" s="188">
        <f>F317</f>
        <v>46203</v>
      </c>
      <c r="H317" s="188" t="s">
        <v>163</v>
      </c>
      <c r="I317" s="189" t="s">
        <v>163</v>
      </c>
      <c r="J317" s="587"/>
      <c r="K317" s="189" t="s">
        <v>163</v>
      </c>
      <c r="L317" s="6"/>
      <c r="M317" s="6"/>
    </row>
    <row r="318" spans="1:13">
      <c r="A318" s="709" t="s">
        <v>32</v>
      </c>
      <c r="B318" s="1173" t="s">
        <v>340</v>
      </c>
      <c r="C318" s="1174"/>
      <c r="D318" s="433"/>
      <c r="E318" s="324"/>
      <c r="F318" s="322"/>
      <c r="G318" s="296"/>
      <c r="H318" s="631"/>
      <c r="I318" s="631"/>
      <c r="J318" s="631"/>
      <c r="K318" s="632"/>
      <c r="L318" s="6"/>
      <c r="M318" s="6"/>
    </row>
    <row r="319" spans="1:13">
      <c r="A319" s="805" t="s">
        <v>32</v>
      </c>
      <c r="B319" s="1130" t="s">
        <v>693</v>
      </c>
      <c r="C319" s="1109" t="s">
        <v>764</v>
      </c>
      <c r="D319" s="431" t="s">
        <v>341</v>
      </c>
      <c r="E319" s="1131">
        <v>0</v>
      </c>
      <c r="F319" s="1132">
        <v>72.3</v>
      </c>
      <c r="G319" s="296">
        <v>72</v>
      </c>
      <c r="H319" s="1133" t="s">
        <v>214</v>
      </c>
      <c r="I319" s="1134"/>
      <c r="J319" s="1134"/>
      <c r="K319" s="1135">
        <f t="shared" si="23"/>
        <v>99.585062240663902</v>
      </c>
      <c r="L319" s="6"/>
      <c r="M319" s="6"/>
    </row>
    <row r="320" spans="1:13" ht="27.75" customHeight="1">
      <c r="A320" s="710" t="s">
        <v>32</v>
      </c>
      <c r="B320" s="788" t="s">
        <v>694</v>
      </c>
      <c r="C320" s="1136" t="s">
        <v>791</v>
      </c>
      <c r="D320" s="211" t="s">
        <v>341</v>
      </c>
      <c r="E320" s="335">
        <v>0</v>
      </c>
      <c r="F320" s="333">
        <v>1113.7</v>
      </c>
      <c r="G320" s="209">
        <v>0</v>
      </c>
      <c r="H320" s="626" t="s">
        <v>214</v>
      </c>
      <c r="I320" s="627"/>
      <c r="J320" s="627"/>
      <c r="K320" s="628">
        <f t="shared" si="23"/>
        <v>0</v>
      </c>
      <c r="L320" s="6"/>
      <c r="M320" s="6"/>
    </row>
    <row r="321" spans="1:13">
      <c r="A321" s="710" t="s">
        <v>32</v>
      </c>
      <c r="B321" s="788" t="s">
        <v>695</v>
      </c>
      <c r="C321" s="1109" t="s">
        <v>763</v>
      </c>
      <c r="D321" s="211" t="s">
        <v>341</v>
      </c>
      <c r="E321" s="335">
        <v>0</v>
      </c>
      <c r="F321" s="333">
        <v>61.8</v>
      </c>
      <c r="G321" s="209">
        <v>0</v>
      </c>
      <c r="H321" s="626" t="s">
        <v>214</v>
      </c>
      <c r="I321" s="627"/>
      <c r="J321" s="627"/>
      <c r="K321" s="628">
        <f t="shared" si="23"/>
        <v>0</v>
      </c>
      <c r="L321" s="6"/>
      <c r="M321" s="6"/>
    </row>
    <row r="322" spans="1:13">
      <c r="A322" s="710" t="s">
        <v>32</v>
      </c>
      <c r="B322" s="788" t="s">
        <v>696</v>
      </c>
      <c r="C322" s="1109" t="s">
        <v>724</v>
      </c>
      <c r="D322" s="211" t="s">
        <v>341</v>
      </c>
      <c r="E322" s="335">
        <v>0</v>
      </c>
      <c r="F322" s="333">
        <v>2067</v>
      </c>
      <c r="G322" s="209">
        <v>2067</v>
      </c>
      <c r="H322" s="626" t="s">
        <v>214</v>
      </c>
      <c r="I322" s="627"/>
      <c r="J322" s="627"/>
      <c r="K322" s="628">
        <f t="shared" si="23"/>
        <v>100</v>
      </c>
      <c r="L322" s="6"/>
      <c r="M322" s="6"/>
    </row>
    <row r="323" spans="1:13">
      <c r="A323" s="710" t="s">
        <v>32</v>
      </c>
      <c r="B323" s="788" t="s">
        <v>697</v>
      </c>
      <c r="C323" s="1109" t="s">
        <v>729</v>
      </c>
      <c r="D323" s="211" t="s">
        <v>341</v>
      </c>
      <c r="E323" s="335">
        <v>0</v>
      </c>
      <c r="F323" s="333">
        <v>189.6</v>
      </c>
      <c r="G323" s="209">
        <v>0</v>
      </c>
      <c r="H323" s="626" t="s">
        <v>214</v>
      </c>
      <c r="I323" s="627"/>
      <c r="J323" s="627"/>
      <c r="K323" s="628">
        <f t="shared" si="23"/>
        <v>0</v>
      </c>
      <c r="L323" s="6"/>
      <c r="M323" s="6"/>
    </row>
    <row r="324" spans="1:13">
      <c r="A324" s="710" t="s">
        <v>32</v>
      </c>
      <c r="B324" s="788" t="s">
        <v>698</v>
      </c>
      <c r="C324" s="1109" t="s">
        <v>789</v>
      </c>
      <c r="D324" s="211" t="s">
        <v>341</v>
      </c>
      <c r="E324" s="335">
        <v>0</v>
      </c>
      <c r="F324" s="333">
        <v>320</v>
      </c>
      <c r="G324" s="209">
        <v>0</v>
      </c>
      <c r="H324" s="626" t="s">
        <v>214</v>
      </c>
      <c r="I324" s="627"/>
      <c r="J324" s="627"/>
      <c r="K324" s="628">
        <f t="shared" si="23"/>
        <v>0</v>
      </c>
      <c r="L324" s="6"/>
      <c r="M324" s="1127"/>
    </row>
    <row r="325" spans="1:13" ht="27.75" customHeight="1">
      <c r="A325" s="710" t="s">
        <v>32</v>
      </c>
      <c r="B325" s="788" t="s">
        <v>699</v>
      </c>
      <c r="C325" s="1136" t="s">
        <v>792</v>
      </c>
      <c r="D325" s="211" t="s">
        <v>341</v>
      </c>
      <c r="E325" s="335">
        <v>0</v>
      </c>
      <c r="F325" s="333">
        <v>84772.4</v>
      </c>
      <c r="G325" s="209">
        <v>15000</v>
      </c>
      <c r="H325" s="626" t="s">
        <v>214</v>
      </c>
      <c r="I325" s="627"/>
      <c r="J325" s="627"/>
      <c r="K325" s="628">
        <f t="shared" si="23"/>
        <v>17.694438284158526</v>
      </c>
      <c r="L325" s="6"/>
      <c r="M325" s="6"/>
    </row>
    <row r="326" spans="1:13">
      <c r="A326" s="710" t="s">
        <v>32</v>
      </c>
      <c r="B326" s="788" t="s">
        <v>598</v>
      </c>
      <c r="C326" s="1109" t="s">
        <v>605</v>
      </c>
      <c r="D326" s="211" t="s">
        <v>341</v>
      </c>
      <c r="E326" s="335">
        <v>0</v>
      </c>
      <c r="F326" s="333">
        <v>13146.7</v>
      </c>
      <c r="G326" s="209">
        <v>10000</v>
      </c>
      <c r="H326" s="626" t="s">
        <v>214</v>
      </c>
      <c r="I326" s="627"/>
      <c r="J326" s="627"/>
      <c r="K326" s="628">
        <f t="shared" si="23"/>
        <v>76.064715860253898</v>
      </c>
      <c r="L326" s="6"/>
      <c r="M326" s="6"/>
    </row>
    <row r="327" spans="1:13">
      <c r="A327" s="710" t="s">
        <v>32</v>
      </c>
      <c r="B327" s="788" t="s">
        <v>700</v>
      </c>
      <c r="C327" s="1109" t="s">
        <v>725</v>
      </c>
      <c r="D327" s="211" t="s">
        <v>341</v>
      </c>
      <c r="E327" s="335">
        <v>0</v>
      </c>
      <c r="F327" s="333">
        <v>38952.5</v>
      </c>
      <c r="G327" s="209">
        <v>25000</v>
      </c>
      <c r="H327" s="626" t="s">
        <v>214</v>
      </c>
      <c r="I327" s="627"/>
      <c r="J327" s="627"/>
      <c r="K327" s="628">
        <f t="shared" si="23"/>
        <v>64.180732943970213</v>
      </c>
      <c r="L327" s="6"/>
      <c r="M327" s="6"/>
    </row>
    <row r="328" spans="1:13">
      <c r="A328" s="710" t="s">
        <v>32</v>
      </c>
      <c r="B328" s="788" t="s">
        <v>701</v>
      </c>
      <c r="C328" s="1109" t="s">
        <v>726</v>
      </c>
      <c r="D328" s="211" t="s">
        <v>341</v>
      </c>
      <c r="E328" s="335">
        <v>0</v>
      </c>
      <c r="F328" s="333">
        <v>18281.400000000001</v>
      </c>
      <c r="G328" s="209">
        <v>10000</v>
      </c>
      <c r="H328" s="626" t="s">
        <v>214</v>
      </c>
      <c r="I328" s="627"/>
      <c r="J328" s="627"/>
      <c r="K328" s="628">
        <f t="shared" si="23"/>
        <v>54.700405877011605</v>
      </c>
      <c r="L328" s="6"/>
      <c r="M328" s="6"/>
    </row>
    <row r="329" spans="1:13">
      <c r="A329" s="710" t="s">
        <v>32</v>
      </c>
      <c r="B329" s="788" t="s">
        <v>702</v>
      </c>
      <c r="C329" s="1109" t="s">
        <v>727</v>
      </c>
      <c r="D329" s="211" t="s">
        <v>341</v>
      </c>
      <c r="E329" s="335">
        <v>0</v>
      </c>
      <c r="F329" s="333">
        <v>17000</v>
      </c>
      <c r="G329" s="209">
        <v>0</v>
      </c>
      <c r="H329" s="626" t="s">
        <v>214</v>
      </c>
      <c r="I329" s="627"/>
      <c r="J329" s="627"/>
      <c r="K329" s="628">
        <f t="shared" si="23"/>
        <v>0</v>
      </c>
      <c r="L329" s="6"/>
      <c r="M329" s="6"/>
    </row>
    <row r="330" spans="1:13" ht="15.75" thickBot="1">
      <c r="A330" s="710" t="s">
        <v>32</v>
      </c>
      <c r="B330" s="1125" t="s">
        <v>703</v>
      </c>
      <c r="C330" s="1109" t="s">
        <v>728</v>
      </c>
      <c r="D330" s="762" t="s">
        <v>341</v>
      </c>
      <c r="E330" s="798">
        <v>0</v>
      </c>
      <c r="F330" s="1137">
        <v>35000</v>
      </c>
      <c r="G330" s="414">
        <v>0</v>
      </c>
      <c r="H330" s="626" t="s">
        <v>214</v>
      </c>
      <c r="I330" s="627"/>
      <c r="J330" s="627"/>
      <c r="K330" s="628">
        <f t="shared" si="23"/>
        <v>0</v>
      </c>
      <c r="L330" s="6"/>
      <c r="M330" s="6"/>
    </row>
    <row r="331" spans="1:13" ht="16.5" thickBot="1">
      <c r="A331" s="711" t="s">
        <v>275</v>
      </c>
      <c r="B331" s="213"/>
      <c r="C331" s="213"/>
      <c r="D331" s="213"/>
      <c r="E331" s="941">
        <f>E189+E216</f>
        <v>94968</v>
      </c>
      <c r="F331" s="942">
        <f>F189+F216</f>
        <v>445188</v>
      </c>
      <c r="G331" s="941">
        <f t="shared" ref="G331" si="24">G189+G216</f>
        <v>201567</v>
      </c>
      <c r="H331" s="1138">
        <f>G331/E331*100</f>
        <v>212.2472832954258</v>
      </c>
      <c r="I331" s="1138"/>
      <c r="J331" s="1138"/>
      <c r="K331" s="1139">
        <f t="shared" si="23"/>
        <v>45.276826868648747</v>
      </c>
      <c r="L331" s="6"/>
      <c r="M331" s="6"/>
    </row>
    <row r="332" spans="1:13" ht="16.5" thickBot="1">
      <c r="A332" s="712"/>
      <c r="B332" s="1140"/>
      <c r="C332" s="1140"/>
      <c r="D332" s="1140"/>
      <c r="E332" s="1141"/>
      <c r="F332" s="1142"/>
      <c r="G332" s="1141"/>
      <c r="H332" s="1143"/>
      <c r="I332" s="1144"/>
      <c r="J332" s="6"/>
      <c r="K332" s="6"/>
      <c r="L332" s="6"/>
      <c r="M332" s="6"/>
    </row>
    <row r="333" spans="1:13" ht="16.5" thickBot="1">
      <c r="A333" s="713" t="s">
        <v>359</v>
      </c>
      <c r="B333" s="1145"/>
      <c r="C333" s="218"/>
      <c r="D333" s="213"/>
      <c r="E333" s="941">
        <f>E183+E331</f>
        <v>557021</v>
      </c>
      <c r="F333" s="942">
        <f>F183+F331</f>
        <v>956556</v>
      </c>
      <c r="G333" s="941">
        <f>G183+G331</f>
        <v>450231</v>
      </c>
      <c r="H333" s="1138">
        <f t="shared" ref="H333" si="25">G333/E333*100</f>
        <v>80.828370923178838</v>
      </c>
      <c r="I333" s="1138"/>
      <c r="J333" s="1138"/>
      <c r="K333" s="1139">
        <f t="shared" ref="K333" si="26">G333/F333*100</f>
        <v>47.067918658186244</v>
      </c>
      <c r="L333" s="6"/>
      <c r="M333" s="6"/>
    </row>
    <row r="334" spans="1:13">
      <c r="A334" s="640"/>
      <c r="B334" s="773"/>
      <c r="C334" s="773"/>
      <c r="D334" s="773"/>
      <c r="E334" s="6"/>
      <c r="F334" s="6"/>
      <c r="G334" s="574"/>
      <c r="H334" s="6"/>
      <c r="I334" s="6"/>
      <c r="J334" s="6"/>
      <c r="K334" s="6"/>
      <c r="L334" s="6"/>
      <c r="M334" s="6"/>
    </row>
    <row r="335" spans="1:13">
      <c r="A335" s="640"/>
      <c r="B335" s="773"/>
      <c r="C335" s="773"/>
      <c r="D335" s="773"/>
      <c r="E335" s="6"/>
      <c r="F335" s="6"/>
      <c r="G335" s="574"/>
      <c r="H335" s="6"/>
      <c r="I335" s="6"/>
      <c r="J335" s="6"/>
      <c r="K335" s="6"/>
      <c r="L335" s="6"/>
      <c r="M335" s="6"/>
    </row>
    <row r="336" spans="1:13">
      <c r="A336" s="640"/>
      <c r="B336" s="773"/>
      <c r="C336" s="773"/>
      <c r="D336" s="773"/>
      <c r="E336" s="640"/>
      <c r="F336" s="640"/>
      <c r="G336" s="641"/>
      <c r="H336" s="640"/>
      <c r="I336" s="640"/>
      <c r="J336" s="640"/>
      <c r="K336" s="640"/>
      <c r="L336" s="640"/>
    </row>
  </sheetData>
  <mergeCells count="9">
    <mergeCell ref="B318:C318"/>
    <mergeCell ref="B216:D216"/>
    <mergeCell ref="B267:C267"/>
    <mergeCell ref="G7:K7"/>
    <mergeCell ref="H172:H173"/>
    <mergeCell ref="K172:K173"/>
    <mergeCell ref="B175:C175"/>
    <mergeCell ref="B179:C179"/>
    <mergeCell ref="B189:D189"/>
  </mergeCells>
  <pageMargins left="0.19685039370078741" right="0.19685039370078741" top="0.19685039370078741" bottom="0.19685039370078741" header="0" footer="0"/>
  <pageSetup paperSize="9" scale="77" orientation="landscape" r:id="rId1"/>
  <rowBreaks count="3" manualBreakCount="3">
    <brk id="52" max="10" man="1"/>
    <brk id="104" max="10" man="1"/>
    <brk id="157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K80"/>
  <sheetViews>
    <sheetView topLeftCell="A15" zoomScaleNormal="100" workbookViewId="0">
      <selection activeCell="O23" sqref="O23"/>
    </sheetView>
  </sheetViews>
  <sheetFormatPr defaultRowHeight="15"/>
  <cols>
    <col min="1" max="2" width="12.7109375" customWidth="1"/>
    <col min="3" max="3" width="45.42578125" customWidth="1"/>
    <col min="4" max="4" width="51.28515625" customWidth="1"/>
    <col min="5" max="7" width="14.7109375" customWidth="1"/>
  </cols>
  <sheetData>
    <row r="2" spans="1:11" ht="18">
      <c r="A2" s="1" t="s">
        <v>105</v>
      </c>
      <c r="C2" s="2"/>
      <c r="D2" s="1"/>
      <c r="H2" s="10"/>
    </row>
    <row r="3" spans="1:11" ht="18">
      <c r="A3" s="1"/>
      <c r="C3" s="2"/>
      <c r="D3" s="1"/>
      <c r="H3" s="10"/>
    </row>
    <row r="4" spans="1:11" ht="15.75" thickBot="1">
      <c r="G4" s="12"/>
      <c r="I4" s="12" t="s">
        <v>720</v>
      </c>
    </row>
    <row r="5" spans="1:11" ht="15" customHeight="1">
      <c r="A5" s="57" t="s">
        <v>1</v>
      </c>
      <c r="B5" s="58" t="s">
        <v>2</v>
      </c>
      <c r="C5" s="59" t="s">
        <v>3</v>
      </c>
      <c r="D5" s="58"/>
      <c r="E5" s="13" t="s">
        <v>4</v>
      </c>
      <c r="F5" s="184" t="s">
        <v>265</v>
      </c>
      <c r="G5" s="184" t="s">
        <v>266</v>
      </c>
      <c r="H5" s="184" t="s">
        <v>267</v>
      </c>
      <c r="I5" s="185" t="s">
        <v>267</v>
      </c>
    </row>
    <row r="6" spans="1:11" ht="15" customHeight="1">
      <c r="A6" s="60" t="s">
        <v>5</v>
      </c>
      <c r="B6" s="61" t="s">
        <v>6</v>
      </c>
      <c r="C6" s="62" t="s">
        <v>7</v>
      </c>
      <c r="D6" s="63" t="s">
        <v>8</v>
      </c>
      <c r="E6" s="14" t="s">
        <v>177</v>
      </c>
      <c r="F6" s="186" t="s">
        <v>272</v>
      </c>
      <c r="G6" s="186" t="s">
        <v>269</v>
      </c>
      <c r="H6" s="186" t="s">
        <v>270</v>
      </c>
      <c r="I6" s="187" t="s">
        <v>271</v>
      </c>
    </row>
    <row r="7" spans="1:11" ht="15" customHeight="1" thickBot="1">
      <c r="A7" s="64" t="s">
        <v>9</v>
      </c>
      <c r="B7" s="65" t="s">
        <v>10</v>
      </c>
      <c r="C7" s="66"/>
      <c r="D7" s="67"/>
      <c r="E7" s="158" t="s">
        <v>253</v>
      </c>
      <c r="F7" s="188">
        <v>46203</v>
      </c>
      <c r="G7" s="188">
        <f>F7</f>
        <v>46203</v>
      </c>
      <c r="H7" s="188" t="s">
        <v>163</v>
      </c>
      <c r="I7" s="189" t="s">
        <v>163</v>
      </c>
    </row>
    <row r="8" spans="1:11" ht="15.75">
      <c r="A8" s="68" t="s">
        <v>11</v>
      </c>
      <c r="B8" s="69"/>
      <c r="C8" s="70"/>
      <c r="D8" s="71"/>
      <c r="E8" s="159"/>
      <c r="F8" s="166"/>
      <c r="G8" s="191"/>
      <c r="H8" s="233"/>
      <c r="I8" s="122"/>
    </row>
    <row r="9" spans="1:11">
      <c r="A9" s="23" t="s">
        <v>152</v>
      </c>
      <c r="B9" s="1185" t="s">
        <v>227</v>
      </c>
      <c r="C9" s="1186"/>
      <c r="D9" s="72"/>
      <c r="E9" s="134">
        <f>E10</f>
        <v>200</v>
      </c>
      <c r="F9" s="258">
        <f>F10</f>
        <v>400</v>
      </c>
      <c r="G9" s="134">
        <f>G10</f>
        <v>57</v>
      </c>
      <c r="H9" s="232">
        <f>G9/E9*100</f>
        <v>28.499999999999996</v>
      </c>
      <c r="I9" s="140">
        <f>G9/F9*100</f>
        <v>14.249999999999998</v>
      </c>
    </row>
    <row r="10" spans="1:11">
      <c r="A10" s="24"/>
      <c r="B10" s="73"/>
      <c r="C10" s="22" t="s">
        <v>243</v>
      </c>
      <c r="D10" s="174" t="s">
        <v>106</v>
      </c>
      <c r="E10" s="175">
        <v>200</v>
      </c>
      <c r="F10" s="261">
        <v>400</v>
      </c>
      <c r="G10" s="418">
        <v>57</v>
      </c>
      <c r="H10" s="231">
        <f t="shared" ref="H10:H24" si="0">G10/E10*100</f>
        <v>28.499999999999996</v>
      </c>
      <c r="I10" s="176">
        <f t="shared" ref="I10:I24" si="1">G10/F10*100</f>
        <v>14.249999999999998</v>
      </c>
    </row>
    <row r="11" spans="1:11">
      <c r="A11" s="25"/>
      <c r="B11" s="154"/>
      <c r="C11" s="155"/>
      <c r="D11" s="177"/>
      <c r="E11" s="141"/>
      <c r="F11" s="261"/>
      <c r="G11" s="232"/>
      <c r="H11" s="232"/>
      <c r="I11" s="140"/>
    </row>
    <row r="12" spans="1:11">
      <c r="A12" s="23" t="s">
        <v>196</v>
      </c>
      <c r="B12" s="1185" t="s">
        <v>225</v>
      </c>
      <c r="C12" s="1186"/>
      <c r="D12" s="178"/>
      <c r="E12" s="179">
        <f>SUM(E14:E23)</f>
        <v>121076</v>
      </c>
      <c r="F12" s="259">
        <f>SUM(F13:F23)</f>
        <v>164948.4</v>
      </c>
      <c r="G12" s="136">
        <f>SUM(G13:G23)</f>
        <v>76032</v>
      </c>
      <c r="H12" s="232">
        <f t="shared" si="0"/>
        <v>62.796920942218115</v>
      </c>
      <c r="I12" s="140">
        <f t="shared" si="1"/>
        <v>46.094414980684874</v>
      </c>
    </row>
    <row r="13" spans="1:11">
      <c r="A13" s="23"/>
      <c r="B13" s="74" t="s">
        <v>499</v>
      </c>
      <c r="C13" s="157" t="s">
        <v>500</v>
      </c>
      <c r="D13" s="178" t="s">
        <v>107</v>
      </c>
      <c r="E13" s="419">
        <v>0</v>
      </c>
      <c r="F13" s="261">
        <v>30</v>
      </c>
      <c r="G13" s="135">
        <v>15</v>
      </c>
      <c r="H13" s="231" t="s">
        <v>214</v>
      </c>
      <c r="I13" s="176">
        <f t="shared" ref="I13" si="2">G13/F13*100</f>
        <v>50</v>
      </c>
      <c r="K13" s="156"/>
    </row>
    <row r="14" spans="1:11">
      <c r="A14" s="23"/>
      <c r="B14" s="74" t="s">
        <v>242</v>
      </c>
      <c r="C14" s="157" t="s">
        <v>23</v>
      </c>
      <c r="D14" s="178" t="s">
        <v>107</v>
      </c>
      <c r="E14" s="175">
        <v>400</v>
      </c>
      <c r="F14" s="261">
        <v>400</v>
      </c>
      <c r="G14" s="135">
        <v>245</v>
      </c>
      <c r="H14" s="231">
        <f t="shared" si="0"/>
        <v>61.250000000000007</v>
      </c>
      <c r="I14" s="176">
        <f t="shared" si="1"/>
        <v>61.250000000000007</v>
      </c>
    </row>
    <row r="15" spans="1:11">
      <c r="A15" s="23"/>
      <c r="B15" s="74">
        <v>504</v>
      </c>
      <c r="C15" s="16" t="s">
        <v>183</v>
      </c>
      <c r="D15" s="178" t="s">
        <v>107</v>
      </c>
      <c r="E15" s="175">
        <v>250</v>
      </c>
      <c r="F15" s="261">
        <v>722</v>
      </c>
      <c r="G15" s="135">
        <v>482</v>
      </c>
      <c r="H15" s="231">
        <f t="shared" si="0"/>
        <v>192.79999999999998</v>
      </c>
      <c r="I15" s="176">
        <f t="shared" si="1"/>
        <v>66.7590027700831</v>
      </c>
    </row>
    <row r="16" spans="1:11">
      <c r="A16" s="75"/>
      <c r="B16" s="74" t="s">
        <v>185</v>
      </c>
      <c r="C16" s="16" t="s">
        <v>184</v>
      </c>
      <c r="D16" s="180" t="s">
        <v>107</v>
      </c>
      <c r="E16" s="175">
        <v>200</v>
      </c>
      <c r="F16" s="261">
        <v>200</v>
      </c>
      <c r="G16" s="135">
        <v>10</v>
      </c>
      <c r="H16" s="231">
        <f t="shared" si="0"/>
        <v>5</v>
      </c>
      <c r="I16" s="176">
        <f t="shared" si="1"/>
        <v>5</v>
      </c>
    </row>
    <row r="17" spans="1:11">
      <c r="A17" s="75"/>
      <c r="B17" s="74"/>
      <c r="C17" s="16" t="s">
        <v>108</v>
      </c>
      <c r="D17" s="175" t="s">
        <v>109</v>
      </c>
      <c r="E17" s="135">
        <v>450</v>
      </c>
      <c r="F17" s="261">
        <v>597.1</v>
      </c>
      <c r="G17" s="135">
        <v>53</v>
      </c>
      <c r="H17" s="231">
        <f t="shared" si="0"/>
        <v>11.777777777777777</v>
      </c>
      <c r="I17" s="176">
        <f t="shared" si="1"/>
        <v>8.8762351364930492</v>
      </c>
    </row>
    <row r="18" spans="1:11">
      <c r="A18" s="75"/>
      <c r="B18" s="74"/>
      <c r="C18" s="76" t="s">
        <v>191</v>
      </c>
      <c r="D18" s="141" t="s">
        <v>110</v>
      </c>
      <c r="E18" s="135">
        <v>8</v>
      </c>
      <c r="F18" s="261">
        <v>8</v>
      </c>
      <c r="G18" s="135">
        <v>2</v>
      </c>
      <c r="H18" s="231">
        <f t="shared" si="0"/>
        <v>25</v>
      </c>
      <c r="I18" s="176">
        <f t="shared" si="1"/>
        <v>25</v>
      </c>
    </row>
    <row r="19" spans="1:11" ht="26.25">
      <c r="A19" s="75"/>
      <c r="B19" s="78" t="s">
        <v>113</v>
      </c>
      <c r="C19" s="79" t="s">
        <v>193</v>
      </c>
      <c r="D19" s="181" t="s">
        <v>186</v>
      </c>
      <c r="E19" s="135">
        <v>78090</v>
      </c>
      <c r="F19" s="261">
        <v>115494</v>
      </c>
      <c r="G19" s="135">
        <v>50929</v>
      </c>
      <c r="H19" s="231">
        <f t="shared" si="0"/>
        <v>65.218337815341272</v>
      </c>
      <c r="I19" s="176">
        <f t="shared" si="1"/>
        <v>44.096663030114122</v>
      </c>
    </row>
    <row r="20" spans="1:11">
      <c r="A20" s="75"/>
      <c r="B20" s="77">
        <v>501</v>
      </c>
      <c r="C20" s="16" t="s">
        <v>112</v>
      </c>
      <c r="D20" s="141" t="s">
        <v>111</v>
      </c>
      <c r="E20" s="135">
        <v>39977</v>
      </c>
      <c r="F20" s="261">
        <v>44297</v>
      </c>
      <c r="G20" s="135">
        <v>21355</v>
      </c>
      <c r="H20" s="231">
        <f t="shared" si="0"/>
        <v>53.41821547389749</v>
      </c>
      <c r="I20" s="176">
        <f t="shared" si="1"/>
        <v>48.208682303541998</v>
      </c>
      <c r="K20" s="156"/>
    </row>
    <row r="21" spans="1:11">
      <c r="A21" s="75"/>
      <c r="B21" s="77"/>
      <c r="C21" s="80" t="s">
        <v>200</v>
      </c>
      <c r="D21" s="182" t="s">
        <v>114</v>
      </c>
      <c r="E21" s="146">
        <v>200</v>
      </c>
      <c r="F21" s="262">
        <v>200</v>
      </c>
      <c r="G21" s="135">
        <v>50</v>
      </c>
      <c r="H21" s="231">
        <f t="shared" si="0"/>
        <v>25</v>
      </c>
      <c r="I21" s="176">
        <f t="shared" si="1"/>
        <v>25</v>
      </c>
    </row>
    <row r="22" spans="1:11">
      <c r="A22" s="234"/>
      <c r="B22" s="338"/>
      <c r="C22" s="339" t="s">
        <v>490</v>
      </c>
      <c r="D22" s="182" t="s">
        <v>424</v>
      </c>
      <c r="E22" s="135">
        <v>0</v>
      </c>
      <c r="F22" s="261">
        <v>0</v>
      </c>
      <c r="G22" s="135">
        <v>1</v>
      </c>
      <c r="H22" s="231" t="s">
        <v>214</v>
      </c>
      <c r="I22" s="176" t="s">
        <v>214</v>
      </c>
    </row>
    <row r="23" spans="1:11" ht="27.75" customHeight="1" thickBot="1">
      <c r="A23" s="234"/>
      <c r="B23" s="337"/>
      <c r="C23" s="235" t="s">
        <v>260</v>
      </c>
      <c r="D23" s="236" t="s">
        <v>186</v>
      </c>
      <c r="E23" s="939">
        <v>1501</v>
      </c>
      <c r="F23" s="1025">
        <v>3000.3</v>
      </c>
      <c r="G23" s="1026">
        <v>2890</v>
      </c>
      <c r="H23" s="1027">
        <f t="shared" si="0"/>
        <v>192.53830779480344</v>
      </c>
      <c r="I23" s="1028">
        <f t="shared" si="1"/>
        <v>96.323700963237002</v>
      </c>
    </row>
    <row r="24" spans="1:11" ht="16.5" thickBot="1">
      <c r="A24" s="1187" t="s">
        <v>16</v>
      </c>
      <c r="B24" s="1188"/>
      <c r="C24" s="1189"/>
      <c r="D24" s="81"/>
      <c r="E24" s="1029">
        <f>E12+E9</f>
        <v>121276</v>
      </c>
      <c r="F24" s="1030">
        <f>F12+F9</f>
        <v>165348.4</v>
      </c>
      <c r="G24" s="1029">
        <f>G12+G9</f>
        <v>76089</v>
      </c>
      <c r="H24" s="1031">
        <f t="shared" si="0"/>
        <v>62.740360829842665</v>
      </c>
      <c r="I24" s="1032">
        <f t="shared" si="1"/>
        <v>46.017379061424244</v>
      </c>
    </row>
    <row r="25" spans="1:11" ht="15.75" thickBot="1">
      <c r="E25" s="1033"/>
      <c r="F25" s="1033"/>
      <c r="G25" s="1034"/>
    </row>
    <row r="26" spans="1:11">
      <c r="A26" s="192" t="s">
        <v>1</v>
      </c>
      <c r="B26" s="184" t="s">
        <v>2</v>
      </c>
      <c r="C26" s="193" t="s">
        <v>3</v>
      </c>
      <c r="D26" s="194"/>
      <c r="E26" s="184" t="s">
        <v>4</v>
      </c>
      <c r="F26" s="184" t="s">
        <v>265</v>
      </c>
      <c r="G26" s="184" t="s">
        <v>266</v>
      </c>
      <c r="H26" s="184" t="s">
        <v>267</v>
      </c>
      <c r="I26" s="185" t="s">
        <v>267</v>
      </c>
    </row>
    <row r="27" spans="1:11">
      <c r="A27" s="195" t="s">
        <v>5</v>
      </c>
      <c r="B27" s="186" t="s">
        <v>6</v>
      </c>
      <c r="C27" s="196" t="s">
        <v>7</v>
      </c>
      <c r="D27" s="197" t="s">
        <v>8</v>
      </c>
      <c r="E27" s="186" t="s">
        <v>177</v>
      </c>
      <c r="F27" s="186" t="s">
        <v>272</v>
      </c>
      <c r="G27" s="186" t="s">
        <v>269</v>
      </c>
      <c r="H27" s="186" t="s">
        <v>270</v>
      </c>
      <c r="I27" s="187" t="s">
        <v>271</v>
      </c>
    </row>
    <row r="28" spans="1:11" ht="15.75" thickBot="1">
      <c r="A28" s="198" t="s">
        <v>9</v>
      </c>
      <c r="B28" s="158" t="s">
        <v>10</v>
      </c>
      <c r="C28" s="199"/>
      <c r="D28" s="200"/>
      <c r="E28" s="158" t="s">
        <v>253</v>
      </c>
      <c r="F28" s="188">
        <v>46203</v>
      </c>
      <c r="G28" s="188">
        <f>F28</f>
        <v>46203</v>
      </c>
      <c r="H28" s="188" t="s">
        <v>163</v>
      </c>
      <c r="I28" s="189" t="s">
        <v>163</v>
      </c>
    </row>
    <row r="29" spans="1:11" ht="15.75">
      <c r="A29" s="201" t="s">
        <v>273</v>
      </c>
      <c r="B29" s="202"/>
      <c r="C29" s="203"/>
      <c r="D29" s="204"/>
      <c r="E29" s="1035"/>
      <c r="F29" s="1036"/>
      <c r="G29" s="1035"/>
      <c r="H29" s="1037"/>
      <c r="I29" s="1038"/>
    </row>
    <row r="30" spans="1:11">
      <c r="A30" s="205" t="s">
        <v>196</v>
      </c>
      <c r="B30" s="1156" t="s">
        <v>281</v>
      </c>
      <c r="C30" s="1156"/>
      <c r="D30" s="1156"/>
      <c r="E30" s="873">
        <f>SUM(E31:E31)</f>
        <v>0</v>
      </c>
      <c r="F30" s="874">
        <f>SUM(F31:F31)</f>
        <v>2591</v>
      </c>
      <c r="G30" s="873">
        <f>SUM(G31:G31)</f>
        <v>218</v>
      </c>
      <c r="H30" s="1039" t="s">
        <v>214</v>
      </c>
      <c r="I30" s="207">
        <f>(G30/F30)*100</f>
        <v>8.4137398687765348</v>
      </c>
    </row>
    <row r="31" spans="1:11" ht="15.75" thickBot="1">
      <c r="A31" s="253" t="s">
        <v>196</v>
      </c>
      <c r="B31" s="254" t="s">
        <v>390</v>
      </c>
      <c r="C31" s="211" t="s">
        <v>392</v>
      </c>
      <c r="D31" s="211" t="s">
        <v>111</v>
      </c>
      <c r="E31" s="1040">
        <v>0</v>
      </c>
      <c r="F31" s="227">
        <v>2591</v>
      </c>
      <c r="G31" s="1040">
        <v>218</v>
      </c>
      <c r="H31" s="975" t="s">
        <v>214</v>
      </c>
      <c r="I31" s="210">
        <f t="shared" ref="I31" si="3">(G31/F31)*100</f>
        <v>8.4137398687765348</v>
      </c>
      <c r="J31" s="341"/>
    </row>
    <row r="32" spans="1:11" ht="16.5" thickBot="1">
      <c r="A32" s="228" t="s">
        <v>275</v>
      </c>
      <c r="B32" s="226"/>
      <c r="C32" s="226"/>
      <c r="D32" s="226"/>
      <c r="E32" s="941">
        <f>E30</f>
        <v>0</v>
      </c>
      <c r="F32" s="942">
        <f>F30</f>
        <v>2591</v>
      </c>
      <c r="G32" s="941">
        <f>G30</f>
        <v>218</v>
      </c>
      <c r="H32" s="1041" t="s">
        <v>214</v>
      </c>
      <c r="I32" s="944">
        <f>G32/F32*100</f>
        <v>8.4137398687765348</v>
      </c>
    </row>
    <row r="33" spans="1:9" ht="16.5" thickBot="1">
      <c r="A33" s="214"/>
      <c r="B33" s="214"/>
      <c r="C33" s="214"/>
      <c r="D33" s="214"/>
      <c r="E33" s="415"/>
      <c r="F33" s="416"/>
      <c r="G33" s="415"/>
      <c r="H33" s="417"/>
      <c r="I33" s="417"/>
    </row>
    <row r="34" spans="1:9" ht="16.5" thickBot="1">
      <c r="A34" s="216" t="s">
        <v>282</v>
      </c>
      <c r="B34" s="217"/>
      <c r="C34" s="218"/>
      <c r="D34" s="213"/>
      <c r="E34" s="887">
        <f>E24+E32</f>
        <v>121276</v>
      </c>
      <c r="F34" s="888">
        <f>F24+F32</f>
        <v>167939.4</v>
      </c>
      <c r="G34" s="887">
        <f>G24+G32</f>
        <v>76307</v>
      </c>
      <c r="H34" s="889">
        <f>(G34/E34)*100</f>
        <v>62.920116098815924</v>
      </c>
      <c r="I34" s="890">
        <f>(G34/F34)*100</f>
        <v>45.437223188840733</v>
      </c>
    </row>
    <row r="75" ht="15" customHeight="1"/>
    <row r="76" ht="15" customHeight="1"/>
    <row r="78" ht="15" customHeight="1"/>
    <row r="79" ht="15" customHeight="1"/>
    <row r="80" ht="15" customHeight="1"/>
  </sheetData>
  <mergeCells count="4">
    <mergeCell ref="B9:C9"/>
    <mergeCell ref="B12:C12"/>
    <mergeCell ref="A24:C24"/>
    <mergeCell ref="B30:D30"/>
  </mergeCells>
  <pageMargins left="0.31496062992125984" right="0" top="0.39370078740157483" bottom="0.19685039370078741" header="0" footer="0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2"/>
  <sheetViews>
    <sheetView topLeftCell="A24" zoomScaleNormal="100" workbookViewId="0">
      <selection activeCell="C10" sqref="C10"/>
    </sheetView>
  </sheetViews>
  <sheetFormatPr defaultRowHeight="15"/>
  <cols>
    <col min="1" max="2" width="12.7109375" customWidth="1"/>
    <col min="3" max="3" width="47.7109375" customWidth="1"/>
    <col min="4" max="4" width="46.42578125" customWidth="1"/>
    <col min="5" max="7" width="14.7109375" customWidth="1"/>
  </cols>
  <sheetData>
    <row r="1" spans="1:9" ht="18">
      <c r="A1" s="4" t="s">
        <v>115</v>
      </c>
      <c r="B1" s="3"/>
      <c r="C1" s="5"/>
      <c r="D1" s="3"/>
    </row>
    <row r="2" spans="1:9" ht="16.5" thickBot="1">
      <c r="A2" s="3"/>
      <c r="B2" s="4"/>
      <c r="C2" s="4"/>
      <c r="D2" s="3"/>
      <c r="G2" s="12"/>
      <c r="I2" s="12" t="s">
        <v>721</v>
      </c>
    </row>
    <row r="3" spans="1:9">
      <c r="A3" s="44" t="s">
        <v>1</v>
      </c>
      <c r="B3" s="46" t="s">
        <v>2</v>
      </c>
      <c r="C3" s="45" t="s">
        <v>3</v>
      </c>
      <c r="D3" s="47"/>
      <c r="E3" s="13" t="s">
        <v>4</v>
      </c>
      <c r="F3" s="184" t="s">
        <v>265</v>
      </c>
      <c r="G3" s="184" t="s">
        <v>266</v>
      </c>
      <c r="H3" s="219" t="s">
        <v>267</v>
      </c>
      <c r="I3" s="185" t="s">
        <v>267</v>
      </c>
    </row>
    <row r="4" spans="1:9">
      <c r="A4" s="48" t="s">
        <v>5</v>
      </c>
      <c r="B4" s="50" t="s">
        <v>6</v>
      </c>
      <c r="C4" s="49" t="s">
        <v>7</v>
      </c>
      <c r="D4" s="51" t="s">
        <v>8</v>
      </c>
      <c r="E4" s="14" t="s">
        <v>177</v>
      </c>
      <c r="F4" s="186" t="s">
        <v>272</v>
      </c>
      <c r="G4" s="186" t="s">
        <v>269</v>
      </c>
      <c r="H4" s="220" t="s">
        <v>270</v>
      </c>
      <c r="I4" s="187" t="s">
        <v>271</v>
      </c>
    </row>
    <row r="5" spans="1:9" ht="15.75" thickBot="1">
      <c r="A5" s="82" t="s">
        <v>9</v>
      </c>
      <c r="B5" s="53" t="s">
        <v>10</v>
      </c>
      <c r="C5" s="55"/>
      <c r="D5" s="54"/>
      <c r="E5" s="158" t="s">
        <v>253</v>
      </c>
      <c r="F5" s="188">
        <v>46203</v>
      </c>
      <c r="G5" s="188">
        <f>F5</f>
        <v>46203</v>
      </c>
      <c r="H5" s="221" t="s">
        <v>163</v>
      </c>
      <c r="I5" s="189" t="s">
        <v>163</v>
      </c>
    </row>
    <row r="6" spans="1:9" ht="15.75">
      <c r="A6" s="83" t="s">
        <v>11</v>
      </c>
      <c r="B6" s="84"/>
      <c r="C6" s="237"/>
      <c r="D6" s="238"/>
      <c r="E6" s="238"/>
      <c r="F6" s="238"/>
      <c r="G6" s="238"/>
      <c r="H6" s="238"/>
      <c r="I6" s="239"/>
    </row>
    <row r="7" spans="1:9">
      <c r="A7" s="42" t="s">
        <v>116</v>
      </c>
      <c r="B7" s="85" t="s">
        <v>244</v>
      </c>
      <c r="C7" s="85"/>
      <c r="D7" s="86"/>
      <c r="E7" s="1042">
        <f>SUM(E8:E27)</f>
        <v>36350</v>
      </c>
      <c r="F7" s="1043">
        <f>SUM(F8:F27)</f>
        <v>37879.200000000004</v>
      </c>
      <c r="G7" s="1042">
        <f>SUM(G8:G27)</f>
        <v>16974</v>
      </c>
      <c r="H7" s="1044">
        <f>G7/E7*100</f>
        <v>46.696011004126547</v>
      </c>
      <c r="I7" s="1045">
        <f>G7/F7*100</f>
        <v>44.81087245770766</v>
      </c>
    </row>
    <row r="8" spans="1:9">
      <c r="A8" s="42"/>
      <c r="B8" s="87">
        <v>611</v>
      </c>
      <c r="C8" s="170" t="s">
        <v>117</v>
      </c>
      <c r="D8" s="33" t="s">
        <v>118</v>
      </c>
      <c r="E8" s="137">
        <v>600</v>
      </c>
      <c r="F8" s="257">
        <v>600</v>
      </c>
      <c r="G8" s="135">
        <v>216</v>
      </c>
      <c r="H8" s="240">
        <f t="shared" ref="H8:H34" si="0">G8/E8*100</f>
        <v>36</v>
      </c>
      <c r="I8" s="241">
        <f t="shared" ref="I8:I34" si="1">G8/F8*100</f>
        <v>36</v>
      </c>
    </row>
    <row r="9" spans="1:9">
      <c r="A9" s="42"/>
      <c r="B9" s="87">
        <v>619</v>
      </c>
      <c r="C9" s="170" t="s">
        <v>205</v>
      </c>
      <c r="D9" s="33" t="s">
        <v>118</v>
      </c>
      <c r="E9" s="137">
        <v>700</v>
      </c>
      <c r="F9" s="257">
        <v>790</v>
      </c>
      <c r="G9" s="135">
        <v>428</v>
      </c>
      <c r="H9" s="240">
        <f t="shared" si="0"/>
        <v>61.142857142857146</v>
      </c>
      <c r="I9" s="241">
        <f t="shared" si="1"/>
        <v>54.177215189873415</v>
      </c>
    </row>
    <row r="10" spans="1:9">
      <c r="A10" s="42"/>
      <c r="B10" s="87"/>
      <c r="C10" s="170" t="s">
        <v>490</v>
      </c>
      <c r="D10" s="33" t="s">
        <v>491</v>
      </c>
      <c r="E10" s="137">
        <v>0</v>
      </c>
      <c r="F10" s="257">
        <v>0</v>
      </c>
      <c r="G10" s="135">
        <v>20</v>
      </c>
      <c r="H10" s="1046" t="s">
        <v>214</v>
      </c>
      <c r="I10" s="336" t="s">
        <v>214</v>
      </c>
    </row>
    <row r="11" spans="1:9">
      <c r="A11" s="42"/>
      <c r="B11" s="35" t="s">
        <v>119</v>
      </c>
      <c r="C11" s="170" t="s">
        <v>176</v>
      </c>
      <c r="D11" s="88" t="s">
        <v>120</v>
      </c>
      <c r="E11" s="137">
        <v>900</v>
      </c>
      <c r="F11" s="257">
        <v>914.6</v>
      </c>
      <c r="G11" s="135">
        <v>422</v>
      </c>
      <c r="H11" s="240">
        <f t="shared" si="0"/>
        <v>46.888888888888893</v>
      </c>
      <c r="I11" s="241">
        <f t="shared" si="1"/>
        <v>46.140389241198335</v>
      </c>
    </row>
    <row r="12" spans="1:9">
      <c r="A12" s="42"/>
      <c r="B12" s="35" t="s">
        <v>245</v>
      </c>
      <c r="C12" s="170" t="s">
        <v>246</v>
      </c>
      <c r="D12" s="88" t="s">
        <v>120</v>
      </c>
      <c r="E12" s="137">
        <v>100</v>
      </c>
      <c r="F12" s="257">
        <v>85.4</v>
      </c>
      <c r="G12" s="135">
        <v>37</v>
      </c>
      <c r="H12" s="240">
        <f t="shared" si="0"/>
        <v>37</v>
      </c>
      <c r="I12" s="241">
        <f t="shared" si="1"/>
        <v>43.325526932084308</v>
      </c>
    </row>
    <row r="13" spans="1:9">
      <c r="A13" s="34"/>
      <c r="B13" s="35" t="s">
        <v>121</v>
      </c>
      <c r="C13" s="170" t="s">
        <v>122</v>
      </c>
      <c r="D13" s="88" t="s">
        <v>123</v>
      </c>
      <c r="E13" s="956">
        <v>4200</v>
      </c>
      <c r="F13" s="957">
        <v>4200</v>
      </c>
      <c r="G13" s="135">
        <v>1710</v>
      </c>
      <c r="H13" s="240">
        <f t="shared" si="0"/>
        <v>40.714285714285715</v>
      </c>
      <c r="I13" s="241">
        <f t="shared" si="1"/>
        <v>40.714285714285715</v>
      </c>
    </row>
    <row r="14" spans="1:9" ht="15" customHeight="1">
      <c r="A14" s="34"/>
      <c r="B14" s="35" t="s">
        <v>230</v>
      </c>
      <c r="C14" s="821" t="s">
        <v>124</v>
      </c>
      <c r="D14" s="56" t="s">
        <v>125</v>
      </c>
      <c r="E14" s="137">
        <v>250</v>
      </c>
      <c r="F14" s="257">
        <v>500</v>
      </c>
      <c r="G14" s="135">
        <v>354</v>
      </c>
      <c r="H14" s="240">
        <f t="shared" si="0"/>
        <v>141.6</v>
      </c>
      <c r="I14" s="241">
        <f t="shared" si="1"/>
        <v>70.8</v>
      </c>
    </row>
    <row r="15" spans="1:9" ht="15" customHeight="1">
      <c r="A15" s="34"/>
      <c r="B15" s="35"/>
      <c r="C15" s="821" t="s">
        <v>236</v>
      </c>
      <c r="D15" s="56" t="s">
        <v>237</v>
      </c>
      <c r="E15" s="137">
        <v>100</v>
      </c>
      <c r="F15" s="257">
        <v>100</v>
      </c>
      <c r="G15" s="135">
        <v>13</v>
      </c>
      <c r="H15" s="240">
        <f t="shared" si="0"/>
        <v>13</v>
      </c>
      <c r="I15" s="241">
        <f t="shared" si="1"/>
        <v>13</v>
      </c>
    </row>
    <row r="16" spans="1:9">
      <c r="A16" s="34"/>
      <c r="B16" s="147"/>
      <c r="C16" s="821" t="s">
        <v>126</v>
      </c>
      <c r="D16" s="33" t="s">
        <v>127</v>
      </c>
      <c r="E16" s="137">
        <v>450</v>
      </c>
      <c r="F16" s="257">
        <v>346.8</v>
      </c>
      <c r="G16" s="135">
        <v>4</v>
      </c>
      <c r="H16" s="240">
        <f t="shared" si="0"/>
        <v>0.88888888888888884</v>
      </c>
      <c r="I16" s="241">
        <f t="shared" si="1"/>
        <v>1.1534025374855825</v>
      </c>
    </row>
    <row r="17" spans="1:9">
      <c r="A17" s="34"/>
      <c r="B17" s="147"/>
      <c r="C17" s="170" t="s">
        <v>128</v>
      </c>
      <c r="D17" s="33" t="s">
        <v>129</v>
      </c>
      <c r="E17" s="137">
        <v>450</v>
      </c>
      <c r="F17" s="257">
        <v>450</v>
      </c>
      <c r="G17" s="135">
        <v>63</v>
      </c>
      <c r="H17" s="240">
        <f t="shared" si="0"/>
        <v>14.000000000000002</v>
      </c>
      <c r="I17" s="241">
        <f t="shared" si="1"/>
        <v>14.000000000000002</v>
      </c>
    </row>
    <row r="18" spans="1:9">
      <c r="A18" s="42"/>
      <c r="B18" s="148"/>
      <c r="C18" s="170" t="s">
        <v>130</v>
      </c>
      <c r="D18" s="56" t="s">
        <v>131</v>
      </c>
      <c r="E18" s="137">
        <v>700</v>
      </c>
      <c r="F18" s="257">
        <v>700</v>
      </c>
      <c r="G18" s="135">
        <v>174</v>
      </c>
      <c r="H18" s="240">
        <f t="shared" si="0"/>
        <v>24.857142857142858</v>
      </c>
      <c r="I18" s="241">
        <f t="shared" si="1"/>
        <v>24.857142857142858</v>
      </c>
    </row>
    <row r="19" spans="1:9">
      <c r="A19" s="42"/>
      <c r="B19" s="147" t="s">
        <v>257</v>
      </c>
      <c r="C19" s="170" t="s">
        <v>218</v>
      </c>
      <c r="D19" s="170" t="s">
        <v>132</v>
      </c>
      <c r="E19" s="1047">
        <v>1050</v>
      </c>
      <c r="F19" s="1048">
        <v>1430</v>
      </c>
      <c r="G19" s="135">
        <v>869</v>
      </c>
      <c r="H19" s="240">
        <f t="shared" si="0"/>
        <v>82.761904761904759</v>
      </c>
      <c r="I19" s="241">
        <f t="shared" si="1"/>
        <v>60.769230769230766</v>
      </c>
    </row>
    <row r="20" spans="1:9">
      <c r="A20" s="34"/>
      <c r="B20" s="149"/>
      <c r="C20" s="170" t="s">
        <v>206</v>
      </c>
      <c r="D20" s="56" t="s">
        <v>132</v>
      </c>
      <c r="E20" s="137">
        <v>5300</v>
      </c>
      <c r="F20" s="257">
        <v>6365</v>
      </c>
      <c r="G20" s="135">
        <v>2286</v>
      </c>
      <c r="H20" s="240">
        <f t="shared" si="0"/>
        <v>43.132075471698109</v>
      </c>
      <c r="I20" s="241">
        <f t="shared" si="1"/>
        <v>35.915161036920665</v>
      </c>
    </row>
    <row r="21" spans="1:9">
      <c r="A21" s="34"/>
      <c r="B21" s="147" t="s">
        <v>217</v>
      </c>
      <c r="C21" s="170" t="s">
        <v>211</v>
      </c>
      <c r="D21" s="56" t="s">
        <v>132</v>
      </c>
      <c r="E21" s="137">
        <v>2500</v>
      </c>
      <c r="F21" s="257">
        <v>2500</v>
      </c>
      <c r="G21" s="135">
        <v>140</v>
      </c>
      <c r="H21" s="240">
        <f t="shared" si="0"/>
        <v>5.6000000000000005</v>
      </c>
      <c r="I21" s="241">
        <f t="shared" si="1"/>
        <v>5.6000000000000005</v>
      </c>
    </row>
    <row r="22" spans="1:9" s="10" customFormat="1">
      <c r="A22" s="34"/>
      <c r="B22" s="150" t="s">
        <v>231</v>
      </c>
      <c r="C22" s="170" t="s">
        <v>258</v>
      </c>
      <c r="D22" s="56" t="s">
        <v>132</v>
      </c>
      <c r="E22" s="137">
        <v>150</v>
      </c>
      <c r="F22" s="257">
        <v>0</v>
      </c>
      <c r="G22" s="135">
        <v>0</v>
      </c>
      <c r="H22" s="240">
        <f t="shared" si="0"/>
        <v>0</v>
      </c>
      <c r="I22" s="336" t="s">
        <v>214</v>
      </c>
    </row>
    <row r="23" spans="1:9" s="10" customFormat="1">
      <c r="A23" s="34"/>
      <c r="B23" s="150" t="s">
        <v>232</v>
      </c>
      <c r="C23" s="170" t="s">
        <v>233</v>
      </c>
      <c r="D23" s="56" t="s">
        <v>132</v>
      </c>
      <c r="E23" s="956">
        <v>1000</v>
      </c>
      <c r="F23" s="957">
        <v>1000</v>
      </c>
      <c r="G23" s="135">
        <v>322</v>
      </c>
      <c r="H23" s="240">
        <f t="shared" si="0"/>
        <v>32.200000000000003</v>
      </c>
      <c r="I23" s="241">
        <f t="shared" si="1"/>
        <v>32.200000000000003</v>
      </c>
    </row>
    <row r="24" spans="1:9">
      <c r="A24" s="89"/>
      <c r="B24" s="35" t="s">
        <v>165</v>
      </c>
      <c r="C24" s="170" t="s">
        <v>168</v>
      </c>
      <c r="D24" s="56" t="s">
        <v>125</v>
      </c>
      <c r="E24" s="956">
        <v>13900</v>
      </c>
      <c r="F24" s="957">
        <v>13900</v>
      </c>
      <c r="G24" s="135">
        <v>8590</v>
      </c>
      <c r="H24" s="240">
        <f t="shared" si="0"/>
        <v>61.798561151079134</v>
      </c>
      <c r="I24" s="241">
        <f t="shared" si="1"/>
        <v>61.798561151079134</v>
      </c>
    </row>
    <row r="25" spans="1:9" ht="27.75" customHeight="1">
      <c r="A25" s="89"/>
      <c r="B25" s="35"/>
      <c r="C25" s="822" t="s">
        <v>239</v>
      </c>
      <c r="D25" s="90" t="s">
        <v>188</v>
      </c>
      <c r="E25" s="1049">
        <v>400</v>
      </c>
      <c r="F25" s="1050">
        <v>397.4</v>
      </c>
      <c r="G25" s="1051">
        <v>184</v>
      </c>
      <c r="H25" s="1046">
        <f t="shared" si="0"/>
        <v>46</v>
      </c>
      <c r="I25" s="336">
        <f t="shared" si="1"/>
        <v>46.300956215400099</v>
      </c>
    </row>
    <row r="26" spans="1:9" ht="15" customHeight="1">
      <c r="A26" s="89"/>
      <c r="B26" s="35" t="s">
        <v>220</v>
      </c>
      <c r="C26" s="170" t="s">
        <v>221</v>
      </c>
      <c r="D26" s="56" t="s">
        <v>132</v>
      </c>
      <c r="E26" s="956">
        <v>1200</v>
      </c>
      <c r="F26" s="957">
        <v>1200</v>
      </c>
      <c r="G26" s="135">
        <v>162</v>
      </c>
      <c r="H26" s="240">
        <f t="shared" si="0"/>
        <v>13.5</v>
      </c>
      <c r="I26" s="241">
        <f t="shared" si="1"/>
        <v>13.5</v>
      </c>
    </row>
    <row r="27" spans="1:9">
      <c r="A27" s="34"/>
      <c r="B27" s="35" t="s">
        <v>219</v>
      </c>
      <c r="C27" s="56" t="s">
        <v>207</v>
      </c>
      <c r="D27" s="33" t="s">
        <v>129</v>
      </c>
      <c r="E27" s="137">
        <v>2400</v>
      </c>
      <c r="F27" s="257">
        <v>2400</v>
      </c>
      <c r="G27" s="135">
        <v>980</v>
      </c>
      <c r="H27" s="240">
        <f t="shared" si="0"/>
        <v>40.833333333333336</v>
      </c>
      <c r="I27" s="241">
        <f t="shared" si="1"/>
        <v>40.833333333333336</v>
      </c>
    </row>
    <row r="28" spans="1:9" s="10" customFormat="1">
      <c r="A28" s="34"/>
      <c r="B28" s="35"/>
      <c r="C28" s="56"/>
      <c r="D28" s="33"/>
      <c r="E28" s="137"/>
      <c r="F28" s="957"/>
      <c r="G28" s="135"/>
      <c r="H28" s="1044"/>
      <c r="I28" s="1045"/>
    </row>
    <row r="29" spans="1:9">
      <c r="A29" s="42" t="s">
        <v>133</v>
      </c>
      <c r="B29" s="85" t="s">
        <v>151</v>
      </c>
      <c r="C29" s="91"/>
      <c r="D29" s="91"/>
      <c r="E29" s="134">
        <f>SUM(E30:E33)</f>
        <v>1105</v>
      </c>
      <c r="F29" s="258">
        <f>SUM(F30:F33)</f>
        <v>1105</v>
      </c>
      <c r="G29" s="134">
        <f>SUM(G30:G33)</f>
        <v>208</v>
      </c>
      <c r="H29" s="1044">
        <f t="shared" si="0"/>
        <v>18.823529411764707</v>
      </c>
      <c r="I29" s="1045">
        <f t="shared" si="1"/>
        <v>18.823529411764707</v>
      </c>
    </row>
    <row r="30" spans="1:9" ht="15" customHeight="1">
      <c r="A30" s="1198"/>
      <c r="B30" s="1206"/>
      <c r="C30" s="1202" t="s">
        <v>174</v>
      </c>
      <c r="D30" s="1204" t="s">
        <v>134</v>
      </c>
      <c r="E30" s="1196">
        <v>105</v>
      </c>
      <c r="F30" s="1208">
        <v>105</v>
      </c>
      <c r="G30" s="1196">
        <v>0</v>
      </c>
      <c r="H30" s="1190">
        <f t="shared" si="0"/>
        <v>0</v>
      </c>
      <c r="I30" s="1192">
        <f t="shared" si="1"/>
        <v>0</v>
      </c>
    </row>
    <row r="31" spans="1:9">
      <c r="A31" s="1199"/>
      <c r="B31" s="1207"/>
      <c r="C31" s="1203"/>
      <c r="D31" s="1205"/>
      <c r="E31" s="1197"/>
      <c r="F31" s="1209"/>
      <c r="G31" s="1197"/>
      <c r="H31" s="1191"/>
      <c r="I31" s="1193"/>
    </row>
    <row r="32" spans="1:9">
      <c r="A32" s="34"/>
      <c r="B32" s="35" t="s">
        <v>135</v>
      </c>
      <c r="C32" s="56" t="s">
        <v>175</v>
      </c>
      <c r="D32" s="56" t="s">
        <v>134</v>
      </c>
      <c r="E32" s="137">
        <v>800</v>
      </c>
      <c r="F32" s="257">
        <v>800</v>
      </c>
      <c r="G32" s="137">
        <v>206</v>
      </c>
      <c r="H32" s="240">
        <f t="shared" si="0"/>
        <v>25.75</v>
      </c>
      <c r="I32" s="241">
        <f t="shared" si="1"/>
        <v>25.75</v>
      </c>
    </row>
    <row r="33" spans="1:9" ht="15.75" thickBot="1">
      <c r="A33" s="40"/>
      <c r="B33" s="36"/>
      <c r="C33" s="21" t="s">
        <v>136</v>
      </c>
      <c r="D33" s="37" t="s">
        <v>129</v>
      </c>
      <c r="E33" s="138">
        <v>200</v>
      </c>
      <c r="F33" s="227">
        <v>200</v>
      </c>
      <c r="G33" s="146">
        <v>2</v>
      </c>
      <c r="H33" s="242">
        <f t="shared" si="0"/>
        <v>1</v>
      </c>
      <c r="I33" s="243">
        <f t="shared" si="1"/>
        <v>1</v>
      </c>
    </row>
    <row r="34" spans="1:9" ht="16.5" thickBot="1">
      <c r="A34" s="1200" t="s">
        <v>16</v>
      </c>
      <c r="B34" s="1201"/>
      <c r="C34" s="1201"/>
      <c r="D34" s="38"/>
      <c r="E34" s="864">
        <f>E7+E29</f>
        <v>37455</v>
      </c>
      <c r="F34" s="865">
        <f>F7+F29</f>
        <v>38984.200000000004</v>
      </c>
      <c r="G34" s="864">
        <f>G7+G29</f>
        <v>17182</v>
      </c>
      <c r="H34" s="1053">
        <f t="shared" si="0"/>
        <v>45.873715124816442</v>
      </c>
      <c r="I34" s="1054">
        <f t="shared" si="1"/>
        <v>44.074265984680963</v>
      </c>
    </row>
    <row r="35" spans="1:9" ht="15.75" thickBot="1">
      <c r="A35" s="8"/>
      <c r="B35" s="8"/>
      <c r="C35" s="8"/>
      <c r="D35" s="8"/>
      <c r="E35" s="1055"/>
      <c r="F35" s="1055"/>
      <c r="G35" s="1056"/>
      <c r="H35" s="872"/>
    </row>
    <row r="36" spans="1:9">
      <c r="A36" s="192" t="s">
        <v>1</v>
      </c>
      <c r="B36" s="184" t="s">
        <v>2</v>
      </c>
      <c r="C36" s="193" t="s">
        <v>3</v>
      </c>
      <c r="D36" s="194"/>
      <c r="E36" s="184" t="s">
        <v>4</v>
      </c>
      <c r="F36" s="184" t="s">
        <v>265</v>
      </c>
      <c r="G36" s="184" t="s">
        <v>266</v>
      </c>
      <c r="H36" s="184" t="s">
        <v>267</v>
      </c>
      <c r="I36" s="185" t="s">
        <v>267</v>
      </c>
    </row>
    <row r="37" spans="1:9">
      <c r="A37" s="195" t="s">
        <v>5</v>
      </c>
      <c r="B37" s="186" t="s">
        <v>6</v>
      </c>
      <c r="C37" s="196" t="s">
        <v>7</v>
      </c>
      <c r="D37" s="197" t="s">
        <v>8</v>
      </c>
      <c r="E37" s="186" t="s">
        <v>177</v>
      </c>
      <c r="F37" s="186" t="s">
        <v>272</v>
      </c>
      <c r="G37" s="186" t="s">
        <v>269</v>
      </c>
      <c r="H37" s="186" t="s">
        <v>270</v>
      </c>
      <c r="I37" s="187" t="s">
        <v>271</v>
      </c>
    </row>
    <row r="38" spans="1:9" ht="15.75" thickBot="1">
      <c r="A38" s="198" t="s">
        <v>9</v>
      </c>
      <c r="B38" s="158" t="s">
        <v>10</v>
      </c>
      <c r="C38" s="199"/>
      <c r="D38" s="200"/>
      <c r="E38" s="158" t="s">
        <v>253</v>
      </c>
      <c r="F38" s="188">
        <v>46203</v>
      </c>
      <c r="G38" s="188">
        <f>F38</f>
        <v>46203</v>
      </c>
      <c r="H38" s="188" t="s">
        <v>163</v>
      </c>
      <c r="I38" s="189" t="s">
        <v>163</v>
      </c>
    </row>
    <row r="39" spans="1:9" ht="15.75">
      <c r="A39" s="201" t="s">
        <v>273</v>
      </c>
      <c r="B39" s="202"/>
      <c r="C39" s="203"/>
      <c r="D39" s="204"/>
      <c r="E39" s="1035"/>
      <c r="F39" s="1036"/>
      <c r="G39" s="1035"/>
      <c r="H39" s="1037"/>
      <c r="I39" s="1038"/>
    </row>
    <row r="40" spans="1:9">
      <c r="A40" s="205" t="s">
        <v>116</v>
      </c>
      <c r="B40" s="148" t="s">
        <v>244</v>
      </c>
      <c r="C40" s="206"/>
      <c r="D40" s="183"/>
      <c r="E40" s="873">
        <f>SUM(E41:E45)</f>
        <v>0</v>
      </c>
      <c r="F40" s="874">
        <f>SUM(F41:F45)</f>
        <v>1330.9</v>
      </c>
      <c r="G40" s="873">
        <f>SUM(G41:G45)</f>
        <v>272</v>
      </c>
      <c r="H40" s="1039" t="s">
        <v>214</v>
      </c>
      <c r="I40" s="207">
        <f>(G40/F40)*100</f>
        <v>20.437298068975878</v>
      </c>
    </row>
    <row r="41" spans="1:9">
      <c r="A41" s="253" t="s">
        <v>116</v>
      </c>
      <c r="B41" s="208" t="s">
        <v>393</v>
      </c>
      <c r="C41" s="211" t="s">
        <v>397</v>
      </c>
      <c r="D41" s="211" t="s">
        <v>422</v>
      </c>
      <c r="E41" s="956">
        <v>0</v>
      </c>
      <c r="F41" s="1057">
        <v>85</v>
      </c>
      <c r="G41" s="1058">
        <v>85</v>
      </c>
      <c r="H41" s="975" t="s">
        <v>214</v>
      </c>
      <c r="I41" s="210">
        <f t="shared" ref="I41:I47" si="2">(G41/F41)*100</f>
        <v>100</v>
      </c>
    </row>
    <row r="42" spans="1:9" ht="27.75" customHeight="1">
      <c r="A42" s="253" t="s">
        <v>116</v>
      </c>
      <c r="B42" s="208" t="s">
        <v>394</v>
      </c>
      <c r="C42" s="211" t="s">
        <v>398</v>
      </c>
      <c r="D42" s="90" t="s">
        <v>188</v>
      </c>
      <c r="E42" s="956">
        <v>0</v>
      </c>
      <c r="F42" s="1057">
        <v>95.2</v>
      </c>
      <c r="G42" s="1058">
        <v>95</v>
      </c>
      <c r="H42" s="975" t="s">
        <v>214</v>
      </c>
      <c r="I42" s="210">
        <f t="shared" ref="I42:I43" si="3">(G42/F42)*100</f>
        <v>99.789915966386559</v>
      </c>
    </row>
    <row r="43" spans="1:9" ht="27.75" customHeight="1">
      <c r="A43" s="253" t="s">
        <v>116</v>
      </c>
      <c r="B43" s="208" t="s">
        <v>545</v>
      </c>
      <c r="C43" s="211" t="s">
        <v>544</v>
      </c>
      <c r="D43" s="90" t="s">
        <v>188</v>
      </c>
      <c r="E43" s="956">
        <v>0</v>
      </c>
      <c r="F43" s="1057">
        <v>93</v>
      </c>
      <c r="G43" s="1058">
        <v>92</v>
      </c>
      <c r="H43" s="975" t="s">
        <v>214</v>
      </c>
      <c r="I43" s="210">
        <f t="shared" si="3"/>
        <v>98.924731182795696</v>
      </c>
    </row>
    <row r="44" spans="1:9" ht="27.75" customHeight="1">
      <c r="A44" s="253" t="s">
        <v>116</v>
      </c>
      <c r="B44" s="208" t="s">
        <v>395</v>
      </c>
      <c r="C44" s="211" t="s">
        <v>399</v>
      </c>
      <c r="D44" s="90" t="s">
        <v>188</v>
      </c>
      <c r="E44" s="956">
        <v>0</v>
      </c>
      <c r="F44" s="1057">
        <v>342.7</v>
      </c>
      <c r="G44" s="1058">
        <v>0</v>
      </c>
      <c r="H44" s="975" t="s">
        <v>214</v>
      </c>
      <c r="I44" s="210">
        <f t="shared" si="2"/>
        <v>0</v>
      </c>
    </row>
    <row r="45" spans="1:9" ht="27.75" customHeight="1">
      <c r="A45" s="255" t="s">
        <v>116</v>
      </c>
      <c r="B45" s="208" t="s">
        <v>396</v>
      </c>
      <c r="C45" s="211" t="s">
        <v>400</v>
      </c>
      <c r="D45" s="90" t="s">
        <v>188</v>
      </c>
      <c r="E45" s="137">
        <v>0</v>
      </c>
      <c r="F45" s="1059">
        <v>715</v>
      </c>
      <c r="G45" s="1060">
        <v>0</v>
      </c>
      <c r="H45" s="975" t="s">
        <v>214</v>
      </c>
      <c r="I45" s="210">
        <f t="shared" si="2"/>
        <v>0</v>
      </c>
    </row>
    <row r="46" spans="1:9" ht="13.5" customHeight="1">
      <c r="A46" s="255"/>
      <c r="B46" s="432"/>
      <c r="C46" s="433"/>
      <c r="D46" s="434"/>
      <c r="E46" s="1061"/>
      <c r="F46" s="1052"/>
      <c r="G46" s="1062"/>
      <c r="H46" s="975"/>
      <c r="I46" s="210"/>
    </row>
    <row r="47" spans="1:9" ht="15" customHeight="1">
      <c r="A47" s="205" t="s">
        <v>133</v>
      </c>
      <c r="B47" s="1210" t="s">
        <v>469</v>
      </c>
      <c r="C47" s="1211"/>
      <c r="D47" s="1212"/>
      <c r="E47" s="1063">
        <f>E48</f>
        <v>0</v>
      </c>
      <c r="F47" s="1064">
        <f>SUM(F48:F49)</f>
        <v>12390</v>
      </c>
      <c r="G47" s="1065">
        <f>SUM(G48:G49)</f>
        <v>3000</v>
      </c>
      <c r="H47" s="1066" t="s">
        <v>214</v>
      </c>
      <c r="I47" s="207">
        <f t="shared" si="2"/>
        <v>24.213075060532688</v>
      </c>
    </row>
    <row r="48" spans="1:9" ht="27.75" customHeight="1">
      <c r="A48" s="255" t="s">
        <v>133</v>
      </c>
      <c r="B48" s="430" t="s">
        <v>546</v>
      </c>
      <c r="C48" s="431" t="s">
        <v>547</v>
      </c>
      <c r="D48" s="439" t="s">
        <v>129</v>
      </c>
      <c r="E48" s="1061">
        <v>0</v>
      </c>
      <c r="F48" s="1052">
        <v>8000</v>
      </c>
      <c r="G48" s="1062">
        <v>0</v>
      </c>
      <c r="H48" s="975" t="s">
        <v>214</v>
      </c>
      <c r="I48" s="210">
        <f t="shared" ref="I48:I49" si="4">(G48/F48)*100</f>
        <v>0</v>
      </c>
    </row>
    <row r="49" spans="1:9" ht="27.75" customHeight="1" thickBot="1">
      <c r="A49" s="429" t="s">
        <v>133</v>
      </c>
      <c r="B49" s="436" t="s">
        <v>606</v>
      </c>
      <c r="C49" s="437" t="s">
        <v>607</v>
      </c>
      <c r="D49" s="438" t="s">
        <v>129</v>
      </c>
      <c r="E49" s="1067">
        <v>0</v>
      </c>
      <c r="F49" s="1068">
        <v>4390</v>
      </c>
      <c r="G49" s="1069">
        <v>3000</v>
      </c>
      <c r="H49" s="1070" t="s">
        <v>214</v>
      </c>
      <c r="I49" s="940">
        <f t="shared" si="4"/>
        <v>68.337129840546694</v>
      </c>
    </row>
    <row r="50" spans="1:9" ht="16.5" thickBot="1">
      <c r="A50" s="228" t="s">
        <v>275</v>
      </c>
      <c r="B50" s="226"/>
      <c r="C50" s="226"/>
      <c r="D50" s="226"/>
      <c r="E50" s="941">
        <f>E40</f>
        <v>0</v>
      </c>
      <c r="F50" s="942">
        <f>F40+F47</f>
        <v>13720.9</v>
      </c>
      <c r="G50" s="941">
        <f>G40+G47</f>
        <v>3272</v>
      </c>
      <c r="H50" s="1041" t="s">
        <v>214</v>
      </c>
      <c r="I50" s="944">
        <f>G50/F50*100</f>
        <v>23.846832204884517</v>
      </c>
    </row>
    <row r="51" spans="1:9" ht="16.5" thickBot="1">
      <c r="A51" s="214"/>
      <c r="B51" s="214"/>
      <c r="C51" s="214"/>
      <c r="D51" s="214"/>
      <c r="E51" s="826"/>
      <c r="F51" s="1071"/>
      <c r="G51" s="826"/>
      <c r="H51" s="1072"/>
      <c r="I51" s="1072"/>
    </row>
    <row r="52" spans="1:9" ht="16.5" thickBot="1">
      <c r="A52" s="1170" t="s">
        <v>283</v>
      </c>
      <c r="B52" s="1194"/>
      <c r="C52" s="1195"/>
      <c r="D52" s="256"/>
      <c r="E52" s="1073">
        <f>E34+E50</f>
        <v>37455</v>
      </c>
      <c r="F52" s="1074">
        <f>F34+F50</f>
        <v>52705.100000000006</v>
      </c>
      <c r="G52" s="1073">
        <f>G34+G50</f>
        <v>20454</v>
      </c>
      <c r="H52" s="1075">
        <f>(G52/E52)*100</f>
        <v>54.609531437725266</v>
      </c>
      <c r="I52" s="1076">
        <f>(G52/F52)*100</f>
        <v>38.808388562017711</v>
      </c>
    </row>
  </sheetData>
  <mergeCells count="12">
    <mergeCell ref="H30:H31"/>
    <mergeCell ref="I30:I31"/>
    <mergeCell ref="A52:C52"/>
    <mergeCell ref="G30:G31"/>
    <mergeCell ref="E30:E31"/>
    <mergeCell ref="A30:A31"/>
    <mergeCell ref="A34:C34"/>
    <mergeCell ref="C30:C31"/>
    <mergeCell ref="D30:D31"/>
    <mergeCell ref="B30:B31"/>
    <mergeCell ref="F30:F31"/>
    <mergeCell ref="B47:D47"/>
  </mergeCells>
  <printOptions horizontalCentered="1"/>
  <pageMargins left="0.51181102362204722" right="0" top="0.19685039370078741" bottom="0.19685039370078741" header="0" footer="0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28"/>
  <sheetViews>
    <sheetView workbookViewId="0">
      <selection activeCell="H36" sqref="H36"/>
    </sheetView>
  </sheetViews>
  <sheetFormatPr defaultRowHeight="15"/>
  <cols>
    <col min="1" max="1" width="11.42578125" customWidth="1"/>
    <col min="2" max="2" width="12.7109375" customWidth="1"/>
    <col min="3" max="3" width="46" customWidth="1"/>
    <col min="4" max="4" width="44.85546875" customWidth="1"/>
    <col min="5" max="6" width="13.28515625" customWidth="1"/>
    <col min="7" max="7" width="14.7109375" customWidth="1"/>
  </cols>
  <sheetData>
    <row r="2" spans="1:9" ht="15.75">
      <c r="A2" s="1" t="s">
        <v>137</v>
      </c>
    </row>
    <row r="3" spans="1:9" ht="15.75" thickBot="1">
      <c r="G3" s="12"/>
      <c r="H3" s="10"/>
      <c r="I3" s="12" t="s">
        <v>722</v>
      </c>
    </row>
    <row r="4" spans="1:9" ht="14.1" customHeight="1">
      <c r="A4" s="92" t="s">
        <v>1</v>
      </c>
      <c r="B4" s="58" t="s">
        <v>2</v>
      </c>
      <c r="C4" s="59" t="s">
        <v>3</v>
      </c>
      <c r="D4" s="93"/>
      <c r="E4" s="13" t="s">
        <v>4</v>
      </c>
      <c r="F4" s="184" t="s">
        <v>265</v>
      </c>
      <c r="G4" s="164" t="s">
        <v>266</v>
      </c>
      <c r="H4" s="164" t="s">
        <v>267</v>
      </c>
      <c r="I4" s="229" t="s">
        <v>267</v>
      </c>
    </row>
    <row r="5" spans="1:9" ht="14.1" customHeight="1">
      <c r="A5" s="94" t="s">
        <v>5</v>
      </c>
      <c r="B5" s="61" t="s">
        <v>6</v>
      </c>
      <c r="C5" s="62" t="s">
        <v>7</v>
      </c>
      <c r="D5" s="63" t="s">
        <v>8</v>
      </c>
      <c r="E5" s="14" t="s">
        <v>177</v>
      </c>
      <c r="F5" s="186" t="s">
        <v>272</v>
      </c>
      <c r="G5" s="165" t="s">
        <v>269</v>
      </c>
      <c r="H5" s="165" t="s">
        <v>270</v>
      </c>
      <c r="I5" s="230" t="s">
        <v>271</v>
      </c>
    </row>
    <row r="6" spans="1:9" ht="14.1" customHeight="1" thickBot="1">
      <c r="A6" s="95" t="s">
        <v>9</v>
      </c>
      <c r="B6" s="65" t="s">
        <v>10</v>
      </c>
      <c r="C6" s="66"/>
      <c r="D6" s="67"/>
      <c r="E6" s="158" t="s">
        <v>253</v>
      </c>
      <c r="F6" s="188">
        <v>46203</v>
      </c>
      <c r="G6" s="188">
        <f>F6</f>
        <v>46203</v>
      </c>
      <c r="H6" s="221" t="s">
        <v>163</v>
      </c>
      <c r="I6" s="244" t="s">
        <v>163</v>
      </c>
    </row>
    <row r="7" spans="1:9" ht="15.75">
      <c r="A7" s="96" t="s">
        <v>11</v>
      </c>
      <c r="B7" s="97"/>
      <c r="C7" s="98"/>
      <c r="D7" s="99"/>
      <c r="E7" s="160"/>
      <c r="F7" s="167"/>
      <c r="G7" s="191"/>
      <c r="H7" s="191"/>
      <c r="I7" s="120"/>
    </row>
    <row r="8" spans="1:9" ht="15" customHeight="1">
      <c r="A8" s="100" t="s">
        <v>202</v>
      </c>
      <c r="B8" s="1213" t="s">
        <v>201</v>
      </c>
      <c r="C8" s="1214"/>
      <c r="D8" s="101"/>
      <c r="E8" s="161">
        <f>E9+E13+E16</f>
        <v>3030</v>
      </c>
      <c r="F8" s="263">
        <f>F9+F13+F16</f>
        <v>3625.6</v>
      </c>
      <c r="G8" s="245">
        <f>G9+G13+G16</f>
        <v>1118</v>
      </c>
      <c r="H8" s="248">
        <f>G8/E8*100</f>
        <v>36.897689768976896</v>
      </c>
      <c r="I8" s="207">
        <f>G8/F8*100</f>
        <v>30.836275375110329</v>
      </c>
    </row>
    <row r="9" spans="1:9" ht="15" customHeight="1">
      <c r="A9" s="102"/>
      <c r="B9" s="103"/>
      <c r="C9" s="104"/>
      <c r="D9" s="105" t="s">
        <v>138</v>
      </c>
      <c r="E9" s="139">
        <f>SUM(E10:E10)</f>
        <v>1510</v>
      </c>
      <c r="F9" s="260">
        <f>SUM(F10:F10)</f>
        <v>1510</v>
      </c>
      <c r="G9" s="139">
        <f>SUM(G10:G10)</f>
        <v>429</v>
      </c>
      <c r="H9" s="248">
        <f t="shared" ref="H9:H18" si="0">G9/E9*100</f>
        <v>28.410596026490065</v>
      </c>
      <c r="I9" s="207">
        <f t="shared" ref="I9:I18" si="1">G9/F9*100</f>
        <v>28.410596026490065</v>
      </c>
    </row>
    <row r="10" spans="1:9" ht="15" customHeight="1">
      <c r="A10" s="102"/>
      <c r="B10" s="103"/>
      <c r="C10" s="127" t="s">
        <v>241</v>
      </c>
      <c r="D10" s="129"/>
      <c r="E10" s="420">
        <v>1510</v>
      </c>
      <c r="F10" s="421">
        <v>1510</v>
      </c>
      <c r="G10" s="340">
        <v>429</v>
      </c>
      <c r="H10" s="252">
        <f t="shared" si="0"/>
        <v>28.410596026490065</v>
      </c>
      <c r="I10" s="210">
        <f t="shared" si="1"/>
        <v>28.410596026490065</v>
      </c>
    </row>
    <row r="11" spans="1:9" ht="15" customHeight="1">
      <c r="A11" s="102"/>
      <c r="B11" s="103"/>
      <c r="C11" s="127"/>
      <c r="D11" s="153"/>
      <c r="E11" s="422"/>
      <c r="F11" s="421"/>
      <c r="G11" s="246"/>
      <c r="H11" s="248"/>
      <c r="I11" s="207"/>
    </row>
    <row r="12" spans="1:9" ht="15" customHeight="1">
      <c r="A12" s="102"/>
      <c r="B12" s="103"/>
      <c r="C12" s="127"/>
      <c r="D12" s="106"/>
      <c r="E12" s="422"/>
      <c r="F12" s="421"/>
      <c r="G12" s="246"/>
      <c r="H12" s="248"/>
      <c r="I12" s="207"/>
    </row>
    <row r="13" spans="1:9" ht="15" customHeight="1">
      <c r="A13" s="102"/>
      <c r="B13" s="103"/>
      <c r="C13" s="127" t="s">
        <v>212</v>
      </c>
      <c r="D13" s="105" t="s">
        <v>222</v>
      </c>
      <c r="E13" s="139">
        <f>SUM(E14)</f>
        <v>1320</v>
      </c>
      <c r="F13" s="260">
        <f>SUM(F14)</f>
        <v>1915.6</v>
      </c>
      <c r="G13" s="139">
        <f>SUM(G14)</f>
        <v>689</v>
      </c>
      <c r="H13" s="248">
        <f t="shared" si="0"/>
        <v>52.196969696969695</v>
      </c>
      <c r="I13" s="207">
        <f t="shared" si="1"/>
        <v>35.967842973480899</v>
      </c>
    </row>
    <row r="14" spans="1:9" ht="15" customHeight="1">
      <c r="A14" s="102"/>
      <c r="B14" s="103"/>
      <c r="C14" s="127"/>
      <c r="D14" s="106"/>
      <c r="E14" s="422">
        <v>1320</v>
      </c>
      <c r="F14" s="421">
        <v>1915.6</v>
      </c>
      <c r="G14" s="340">
        <v>689</v>
      </c>
      <c r="H14" s="252">
        <f t="shared" si="0"/>
        <v>52.196969696969695</v>
      </c>
      <c r="I14" s="210">
        <f t="shared" si="1"/>
        <v>35.967842973480899</v>
      </c>
    </row>
    <row r="15" spans="1:9" ht="15" customHeight="1">
      <c r="A15" s="102"/>
      <c r="B15" s="103"/>
      <c r="C15" s="127"/>
      <c r="D15" s="131"/>
      <c r="E15" s="422"/>
      <c r="F15" s="421"/>
      <c r="G15" s="246"/>
      <c r="H15" s="248"/>
      <c r="I15" s="207"/>
    </row>
    <row r="16" spans="1:9" ht="15" customHeight="1">
      <c r="A16" s="102"/>
      <c r="B16" s="103"/>
      <c r="C16" s="129" t="s">
        <v>224</v>
      </c>
      <c r="D16" s="130" t="s">
        <v>223</v>
      </c>
      <c r="E16" s="139">
        <v>200</v>
      </c>
      <c r="F16" s="423">
        <v>200</v>
      </c>
      <c r="G16" s="139">
        <v>0</v>
      </c>
      <c r="H16" s="248">
        <f t="shared" si="0"/>
        <v>0</v>
      </c>
      <c r="I16" s="207">
        <f t="shared" si="1"/>
        <v>0</v>
      </c>
    </row>
    <row r="17" spans="1:9" ht="15" customHeight="1" thickBot="1">
      <c r="A17" s="102"/>
      <c r="B17" s="103"/>
      <c r="C17" s="127"/>
      <c r="D17" s="105"/>
      <c r="E17" s="249"/>
      <c r="F17" s="264"/>
      <c r="G17" s="247"/>
      <c r="H17" s="250"/>
      <c r="I17" s="251"/>
    </row>
    <row r="18" spans="1:9" ht="16.5" thickBot="1">
      <c r="A18" s="1152" t="s">
        <v>16</v>
      </c>
      <c r="B18" s="1153"/>
      <c r="C18" s="1154"/>
      <c r="D18" s="128"/>
      <c r="E18" s="1029">
        <f>E8</f>
        <v>3030</v>
      </c>
      <c r="F18" s="1030">
        <f>F8</f>
        <v>3625.6</v>
      </c>
      <c r="G18" s="1029">
        <f>G8</f>
        <v>1118</v>
      </c>
      <c r="H18" s="1077">
        <f t="shared" si="0"/>
        <v>36.897689768976896</v>
      </c>
      <c r="I18" s="1078">
        <f t="shared" si="1"/>
        <v>30.836275375110329</v>
      </c>
    </row>
    <row r="19" spans="1:9" ht="27.75" customHeight="1" thickBot="1">
      <c r="A19" s="8"/>
      <c r="B19" s="8"/>
      <c r="C19" s="8"/>
      <c r="D19" s="8"/>
      <c r="E19" s="1055"/>
      <c r="F19" s="1055"/>
      <c r="G19" s="1056"/>
      <c r="H19" s="872"/>
    </row>
    <row r="20" spans="1:9" ht="12.95" customHeight="1">
      <c r="A20" s="192" t="s">
        <v>1</v>
      </c>
      <c r="B20" s="184" t="s">
        <v>2</v>
      </c>
      <c r="C20" s="193" t="s">
        <v>3</v>
      </c>
      <c r="D20" s="194"/>
      <c r="E20" s="184" t="s">
        <v>4</v>
      </c>
      <c r="F20" s="184" t="s">
        <v>265</v>
      </c>
      <c r="G20" s="184" t="s">
        <v>266</v>
      </c>
      <c r="H20" s="184" t="s">
        <v>267</v>
      </c>
      <c r="I20" s="185" t="s">
        <v>267</v>
      </c>
    </row>
    <row r="21" spans="1:9" ht="12.95" customHeight="1">
      <c r="A21" s="195" t="s">
        <v>5</v>
      </c>
      <c r="B21" s="186" t="s">
        <v>6</v>
      </c>
      <c r="C21" s="196" t="s">
        <v>7</v>
      </c>
      <c r="D21" s="197" t="s">
        <v>8</v>
      </c>
      <c r="E21" s="186" t="s">
        <v>177</v>
      </c>
      <c r="F21" s="186" t="s">
        <v>272</v>
      </c>
      <c r="G21" s="186" t="s">
        <v>269</v>
      </c>
      <c r="H21" s="186" t="s">
        <v>270</v>
      </c>
      <c r="I21" s="187" t="s">
        <v>271</v>
      </c>
    </row>
    <row r="22" spans="1:9" ht="12.95" customHeight="1" thickBot="1">
      <c r="A22" s="198" t="s">
        <v>9</v>
      </c>
      <c r="B22" s="158" t="s">
        <v>10</v>
      </c>
      <c r="C22" s="199"/>
      <c r="D22" s="200"/>
      <c r="E22" s="158" t="s">
        <v>253</v>
      </c>
      <c r="F22" s="188">
        <v>46203</v>
      </c>
      <c r="G22" s="188">
        <f>F22</f>
        <v>46203</v>
      </c>
      <c r="H22" s="188" t="s">
        <v>163</v>
      </c>
      <c r="I22" s="189" t="s">
        <v>163</v>
      </c>
    </row>
    <row r="23" spans="1:9" ht="15.75">
      <c r="A23" s="201" t="s">
        <v>273</v>
      </c>
      <c r="B23" s="202"/>
      <c r="C23" s="203"/>
      <c r="D23" s="204"/>
      <c r="E23" s="947"/>
      <c r="F23" s="1079"/>
      <c r="G23" s="947"/>
      <c r="H23" s="202"/>
      <c r="I23" s="971"/>
    </row>
    <row r="24" spans="1:9">
      <c r="A24" s="205" t="s">
        <v>202</v>
      </c>
      <c r="B24" s="1156" t="s">
        <v>284</v>
      </c>
      <c r="C24" s="1156"/>
      <c r="D24" s="1156"/>
      <c r="E24" s="873">
        <f>SUM(E25:E25)</f>
        <v>0</v>
      </c>
      <c r="F24" s="874">
        <f>SUM(F25:F25)</f>
        <v>0</v>
      </c>
      <c r="G24" s="873">
        <f>SUM(G25:G25)</f>
        <v>0</v>
      </c>
      <c r="H24" s="1080" t="s">
        <v>214</v>
      </c>
      <c r="I24" s="1081" t="s">
        <v>214</v>
      </c>
    </row>
    <row r="25" spans="1:9" ht="15.75" thickBot="1">
      <c r="A25" s="265" t="s">
        <v>202</v>
      </c>
      <c r="B25" s="266"/>
      <c r="C25" s="267"/>
      <c r="D25" s="268"/>
      <c r="E25" s="1082">
        <v>0</v>
      </c>
      <c r="F25" s="1083">
        <v>0</v>
      </c>
      <c r="G25" s="1082">
        <v>0</v>
      </c>
      <c r="H25" s="1084" t="s">
        <v>214</v>
      </c>
      <c r="I25" s="1085" t="s">
        <v>214</v>
      </c>
    </row>
    <row r="26" spans="1:9" ht="16.5" thickBot="1">
      <c r="A26" s="212" t="s">
        <v>275</v>
      </c>
      <c r="B26" s="213"/>
      <c r="C26" s="213"/>
      <c r="D26" s="213"/>
      <c r="E26" s="887">
        <f>E24</f>
        <v>0</v>
      </c>
      <c r="F26" s="888">
        <f>F24</f>
        <v>0</v>
      </c>
      <c r="G26" s="887">
        <f>G24</f>
        <v>0</v>
      </c>
      <c r="H26" s="1086" t="s">
        <v>214</v>
      </c>
      <c r="I26" s="1087" t="s">
        <v>214</v>
      </c>
    </row>
    <row r="27" spans="1:9" ht="16.5" thickBot="1">
      <c r="A27" s="214"/>
      <c r="B27" s="214"/>
      <c r="C27" s="214"/>
      <c r="D27" s="214"/>
      <c r="E27" s="214"/>
      <c r="F27" s="215"/>
      <c r="G27" s="214"/>
      <c r="H27" s="886"/>
      <c r="I27" s="886"/>
    </row>
    <row r="28" spans="1:9" ht="16.5" thickBot="1">
      <c r="A28" s="223" t="s">
        <v>285</v>
      </c>
      <c r="B28" s="224"/>
      <c r="C28" s="225"/>
      <c r="D28" s="226"/>
      <c r="E28" s="941">
        <f>E18+E26</f>
        <v>3030</v>
      </c>
      <c r="F28" s="942">
        <f>F18+F26</f>
        <v>3625.6</v>
      </c>
      <c r="G28" s="941">
        <f>G18+G26</f>
        <v>1118</v>
      </c>
      <c r="H28" s="943">
        <f>(G28/E28)*100</f>
        <v>36.897689768976896</v>
      </c>
      <c r="I28" s="945">
        <f>(G28/F28)*100</f>
        <v>30.836275375110329</v>
      </c>
    </row>
  </sheetData>
  <mergeCells count="3">
    <mergeCell ref="B8:C8"/>
    <mergeCell ref="A18:C18"/>
    <mergeCell ref="B24:D24"/>
  </mergeCells>
  <printOptions horizontalCentered="1"/>
  <pageMargins left="0.51181102362204722" right="0" top="0.19685039370078741" bottom="0" header="0" footer="0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8"/>
  <sheetViews>
    <sheetView topLeftCell="A31" workbookViewId="0">
      <selection activeCell="M64" sqref="M64"/>
    </sheetView>
  </sheetViews>
  <sheetFormatPr defaultRowHeight="15"/>
  <cols>
    <col min="1" max="2" width="12.7109375" customWidth="1"/>
    <col min="3" max="3" width="40.7109375" customWidth="1"/>
    <col min="4" max="4" width="41.140625" customWidth="1"/>
    <col min="5" max="9" width="13" customWidth="1"/>
    <col min="13" max="13" width="18" style="151" customWidth="1"/>
  </cols>
  <sheetData>
    <row r="1" spans="1:9" ht="15.75">
      <c r="A1" s="1215" t="s">
        <v>139</v>
      </c>
      <c r="B1" s="1215"/>
      <c r="C1" s="1215"/>
      <c r="D1" s="1215"/>
      <c r="H1" s="10"/>
    </row>
    <row r="2" spans="1:9" ht="16.5" customHeight="1" thickBot="1">
      <c r="A2" s="7"/>
      <c r="B2" s="7"/>
      <c r="C2" s="7"/>
      <c r="D2" s="7"/>
      <c r="G2" s="12"/>
      <c r="I2" s="12" t="s">
        <v>706</v>
      </c>
    </row>
    <row r="3" spans="1:9">
      <c r="A3" s="26" t="s">
        <v>1</v>
      </c>
      <c r="B3" s="13" t="s">
        <v>2</v>
      </c>
      <c r="C3" s="27" t="s">
        <v>3</v>
      </c>
      <c r="D3" s="18"/>
      <c r="E3" s="13" t="s">
        <v>4</v>
      </c>
      <c r="F3" s="184" t="s">
        <v>265</v>
      </c>
      <c r="G3" s="164" t="s">
        <v>266</v>
      </c>
      <c r="H3" s="269" t="s">
        <v>267</v>
      </c>
      <c r="I3" s="270" t="s">
        <v>267</v>
      </c>
    </row>
    <row r="4" spans="1:9">
      <c r="A4" s="28" t="s">
        <v>5</v>
      </c>
      <c r="B4" s="14" t="s">
        <v>6</v>
      </c>
      <c r="C4" s="29" t="s">
        <v>7</v>
      </c>
      <c r="D4" s="20" t="s">
        <v>8</v>
      </c>
      <c r="E4" s="14" t="s">
        <v>177</v>
      </c>
      <c r="F4" s="186" t="s">
        <v>272</v>
      </c>
      <c r="G4" s="165" t="s">
        <v>269</v>
      </c>
      <c r="H4" s="271" t="s">
        <v>270</v>
      </c>
      <c r="I4" s="272" t="s">
        <v>271</v>
      </c>
    </row>
    <row r="5" spans="1:9" ht="15.75" thickBot="1">
      <c r="A5" s="30" t="s">
        <v>9</v>
      </c>
      <c r="B5" s="15" t="s">
        <v>10</v>
      </c>
      <c r="C5" s="31"/>
      <c r="D5" s="32"/>
      <c r="E5" s="158" t="s">
        <v>253</v>
      </c>
      <c r="F5" s="188">
        <v>46203</v>
      </c>
      <c r="G5" s="188">
        <f>F5</f>
        <v>46203</v>
      </c>
      <c r="H5" s="273" t="s">
        <v>163</v>
      </c>
      <c r="I5" s="274" t="s">
        <v>163</v>
      </c>
    </row>
    <row r="6" spans="1:9" ht="15.75">
      <c r="A6" s="107" t="s">
        <v>11</v>
      </c>
      <c r="B6" s="108"/>
      <c r="C6" s="109"/>
      <c r="D6" s="110"/>
      <c r="E6" s="162"/>
      <c r="F6" s="168"/>
      <c r="G6" s="191"/>
      <c r="H6" s="233"/>
      <c r="I6" s="190"/>
    </row>
    <row r="7" spans="1:9">
      <c r="A7" s="111" t="s">
        <v>140</v>
      </c>
      <c r="B7" s="112" t="s">
        <v>154</v>
      </c>
      <c r="C7" s="41"/>
      <c r="D7" s="113"/>
      <c r="E7" s="142">
        <f>SUM(E8:E11)</f>
        <v>9950</v>
      </c>
      <c r="F7" s="281">
        <f>SUM(F8:F11)</f>
        <v>9150</v>
      </c>
      <c r="G7" s="142">
        <f>SUM(G8:G11)</f>
        <v>2573</v>
      </c>
      <c r="H7" s="278">
        <f>G7/E7*100</f>
        <v>25.859296482412059</v>
      </c>
      <c r="I7" s="275">
        <f>G7/F7*100</f>
        <v>28.120218579234972</v>
      </c>
    </row>
    <row r="8" spans="1:9">
      <c r="A8" s="114"/>
      <c r="B8" s="123"/>
      <c r="C8" s="124" t="s">
        <v>23</v>
      </c>
      <c r="D8" s="115" t="s">
        <v>141</v>
      </c>
      <c r="E8" s="424">
        <v>6440</v>
      </c>
      <c r="F8" s="331">
        <v>5683.6</v>
      </c>
      <c r="G8" s="389">
        <v>886</v>
      </c>
      <c r="H8" s="279">
        <f t="shared" ref="H8:H15" si="0">G8/E8*100</f>
        <v>13.75776397515528</v>
      </c>
      <c r="I8" s="276">
        <f t="shared" ref="I8:I15" si="1">G8/F8*100</f>
        <v>15.588711380111194</v>
      </c>
    </row>
    <row r="9" spans="1:9" ht="27.75" customHeight="1">
      <c r="A9" s="116"/>
      <c r="B9" s="125"/>
      <c r="C9" s="126" t="s">
        <v>216</v>
      </c>
      <c r="D9" s="115" t="s">
        <v>141</v>
      </c>
      <c r="E9" s="425">
        <v>3340</v>
      </c>
      <c r="F9" s="426">
        <v>3340</v>
      </c>
      <c r="G9" s="389">
        <v>1670</v>
      </c>
      <c r="H9" s="279">
        <f t="shared" si="0"/>
        <v>50</v>
      </c>
      <c r="I9" s="276">
        <f t="shared" si="1"/>
        <v>50</v>
      </c>
    </row>
    <row r="10" spans="1:9" ht="27.75" customHeight="1">
      <c r="A10" s="116"/>
      <c r="B10" s="125"/>
      <c r="C10" s="126" t="s">
        <v>234</v>
      </c>
      <c r="D10" s="115" t="s">
        <v>141</v>
      </c>
      <c r="E10" s="425">
        <v>20</v>
      </c>
      <c r="F10" s="426">
        <v>20</v>
      </c>
      <c r="G10" s="389">
        <v>0</v>
      </c>
      <c r="H10" s="279">
        <f t="shared" si="0"/>
        <v>0</v>
      </c>
      <c r="I10" s="276">
        <f t="shared" si="1"/>
        <v>0</v>
      </c>
    </row>
    <row r="11" spans="1:9" ht="42.75" customHeight="1">
      <c r="A11" s="116"/>
      <c r="B11" s="125"/>
      <c r="C11" s="126" t="s">
        <v>240</v>
      </c>
      <c r="D11" s="115" t="s">
        <v>141</v>
      </c>
      <c r="E11" s="425">
        <v>150</v>
      </c>
      <c r="F11" s="426">
        <v>106.4</v>
      </c>
      <c r="G11" s="389">
        <v>17</v>
      </c>
      <c r="H11" s="279">
        <f t="shared" si="0"/>
        <v>11.333333333333332</v>
      </c>
      <c r="I11" s="276">
        <f t="shared" si="1"/>
        <v>15.977443609022558</v>
      </c>
    </row>
    <row r="12" spans="1:9">
      <c r="A12" s="116"/>
      <c r="B12" s="132"/>
      <c r="C12" s="126"/>
      <c r="D12" s="115"/>
      <c r="E12" s="144"/>
      <c r="F12" s="282"/>
      <c r="G12" s="390"/>
      <c r="H12" s="278"/>
      <c r="I12" s="275"/>
    </row>
    <row r="13" spans="1:9">
      <c r="A13" s="117" t="s">
        <v>226</v>
      </c>
      <c r="B13" s="1216" t="s">
        <v>225</v>
      </c>
      <c r="C13" s="1217"/>
      <c r="D13" s="43"/>
      <c r="E13" s="145">
        <f>SUM(E14)</f>
        <v>850</v>
      </c>
      <c r="F13" s="283">
        <f>SUM(F14)</f>
        <v>929.9</v>
      </c>
      <c r="G13" s="391">
        <f>SUM(G14)</f>
        <v>589</v>
      </c>
      <c r="H13" s="278">
        <f t="shared" si="0"/>
        <v>69.294117647058826</v>
      </c>
      <c r="I13" s="275">
        <f t="shared" si="1"/>
        <v>63.340144101516294</v>
      </c>
    </row>
    <row r="14" spans="1:9" ht="15.75" thickBot="1">
      <c r="A14" s="284"/>
      <c r="B14" s="285"/>
      <c r="C14" s="286" t="s">
        <v>142</v>
      </c>
      <c r="D14" s="287" t="s">
        <v>143</v>
      </c>
      <c r="E14" s="143">
        <v>850</v>
      </c>
      <c r="F14" s="331">
        <v>929.9</v>
      </c>
      <c r="G14" s="388">
        <v>589</v>
      </c>
      <c r="H14" s="280">
        <f t="shared" si="0"/>
        <v>69.294117647058826</v>
      </c>
      <c r="I14" s="277">
        <f t="shared" si="1"/>
        <v>63.340144101516294</v>
      </c>
    </row>
    <row r="15" spans="1:9" ht="16.5" thickBot="1">
      <c r="A15" s="1218" t="s">
        <v>16</v>
      </c>
      <c r="B15" s="1219"/>
      <c r="C15" s="1220"/>
      <c r="D15" s="38"/>
      <c r="E15" s="1088">
        <f>E13+E7</f>
        <v>10800</v>
      </c>
      <c r="F15" s="1089">
        <f>F13+F7</f>
        <v>10079.9</v>
      </c>
      <c r="G15" s="1088">
        <f>G13+G7</f>
        <v>3162</v>
      </c>
      <c r="H15" s="1090">
        <f t="shared" si="0"/>
        <v>29.277777777777779</v>
      </c>
      <c r="I15" s="1091">
        <f t="shared" si="1"/>
        <v>31.369358823004195</v>
      </c>
    </row>
    <row r="16" spans="1:9" ht="16.5" thickBot="1">
      <c r="A16" s="9"/>
      <c r="B16" s="9"/>
      <c r="C16" s="9"/>
      <c r="D16" s="9"/>
      <c r="E16" s="1055"/>
      <c r="F16" s="1055"/>
      <c r="G16" s="1092"/>
    </row>
    <row r="17" spans="1:13" s="11" customFormat="1" ht="12.75" customHeight="1">
      <c r="A17" s="192" t="s">
        <v>1</v>
      </c>
      <c r="B17" s="184" t="s">
        <v>2</v>
      </c>
      <c r="C17" s="193" t="s">
        <v>3</v>
      </c>
      <c r="D17" s="194"/>
      <c r="E17" s="184" t="s">
        <v>4</v>
      </c>
      <c r="F17" s="184" t="s">
        <v>265</v>
      </c>
      <c r="G17" s="184" t="s">
        <v>266</v>
      </c>
      <c r="H17" s="184" t="s">
        <v>267</v>
      </c>
      <c r="I17" s="185" t="s">
        <v>267</v>
      </c>
      <c r="M17" s="152"/>
    </row>
    <row r="18" spans="1:13">
      <c r="A18" s="195" t="s">
        <v>5</v>
      </c>
      <c r="B18" s="186" t="s">
        <v>6</v>
      </c>
      <c r="C18" s="196" t="s">
        <v>7</v>
      </c>
      <c r="D18" s="197" t="s">
        <v>8</v>
      </c>
      <c r="E18" s="186" t="s">
        <v>177</v>
      </c>
      <c r="F18" s="186" t="s">
        <v>272</v>
      </c>
      <c r="G18" s="186" t="s">
        <v>269</v>
      </c>
      <c r="H18" s="186" t="s">
        <v>270</v>
      </c>
      <c r="I18" s="187" t="s">
        <v>271</v>
      </c>
    </row>
    <row r="19" spans="1:13" ht="15.75" thickBot="1">
      <c r="A19" s="198" t="s">
        <v>9</v>
      </c>
      <c r="B19" s="158" t="s">
        <v>10</v>
      </c>
      <c r="C19" s="199"/>
      <c r="D19" s="200"/>
      <c r="E19" s="158" t="s">
        <v>253</v>
      </c>
      <c r="F19" s="188">
        <v>46203</v>
      </c>
      <c r="G19" s="188">
        <f>F19</f>
        <v>46203</v>
      </c>
      <c r="H19" s="188" t="s">
        <v>163</v>
      </c>
      <c r="I19" s="189" t="s">
        <v>163</v>
      </c>
    </row>
    <row r="20" spans="1:13" ht="15.75" customHeight="1">
      <c r="A20" s="288" t="s">
        <v>273</v>
      </c>
      <c r="B20" s="289"/>
      <c r="C20" s="290"/>
      <c r="D20" s="291"/>
      <c r="E20" s="292"/>
      <c r="F20" s="293"/>
      <c r="G20" s="292"/>
      <c r="H20" s="289"/>
      <c r="I20" s="294"/>
    </row>
    <row r="21" spans="1:13" ht="30.75" customHeight="1">
      <c r="A21" s="295" t="s">
        <v>140</v>
      </c>
      <c r="B21" s="386" t="s">
        <v>578</v>
      </c>
      <c r="C21" s="332" t="s">
        <v>301</v>
      </c>
      <c r="D21" s="330" t="s">
        <v>551</v>
      </c>
      <c r="E21" s="335">
        <v>18250</v>
      </c>
      <c r="F21" s="333">
        <f>18250+6767.4</f>
        <v>25017.4</v>
      </c>
      <c r="G21" s="335">
        <v>0</v>
      </c>
      <c r="H21" s="879">
        <f>G21/E21*100</f>
        <v>0</v>
      </c>
      <c r="I21" s="210">
        <f>(G21/F21)*100</f>
        <v>0</v>
      </c>
    </row>
    <row r="22" spans="1:13" ht="15" customHeight="1">
      <c r="A22" s="295" t="s">
        <v>140</v>
      </c>
      <c r="B22" s="334" t="s">
        <v>312</v>
      </c>
      <c r="C22" s="332" t="s">
        <v>548</v>
      </c>
      <c r="D22" s="330" t="s">
        <v>551</v>
      </c>
      <c r="E22" s="335">
        <v>8500</v>
      </c>
      <c r="F22" s="333">
        <v>8500</v>
      </c>
      <c r="G22" s="335">
        <v>0</v>
      </c>
      <c r="H22" s="879">
        <f t="shared" ref="H22:H45" si="2">G22/E22*100</f>
        <v>0</v>
      </c>
      <c r="I22" s="210">
        <f>G22/F22*100</f>
        <v>0</v>
      </c>
    </row>
    <row r="23" spans="1:13" ht="15" customHeight="1">
      <c r="A23" s="295" t="s">
        <v>140</v>
      </c>
      <c r="B23" s="334" t="s">
        <v>313</v>
      </c>
      <c r="C23" s="332" t="s">
        <v>314</v>
      </c>
      <c r="D23" s="330" t="s">
        <v>551</v>
      </c>
      <c r="E23" s="335">
        <v>8500</v>
      </c>
      <c r="F23" s="333">
        <v>8500</v>
      </c>
      <c r="G23" s="335">
        <v>357</v>
      </c>
      <c r="H23" s="879">
        <f t="shared" si="2"/>
        <v>4.2</v>
      </c>
      <c r="I23" s="210">
        <f t="shared" ref="I23:I47" si="3">(G23/F23)*100</f>
        <v>4.2</v>
      </c>
    </row>
    <row r="24" spans="1:13" ht="27" customHeight="1">
      <c r="A24" s="295" t="s">
        <v>140</v>
      </c>
      <c r="B24" s="334" t="s">
        <v>561</v>
      </c>
      <c r="C24" s="332" t="s">
        <v>549</v>
      </c>
      <c r="D24" s="330" t="s">
        <v>551</v>
      </c>
      <c r="E24" s="335">
        <v>0</v>
      </c>
      <c r="F24" s="333">
        <v>707.9</v>
      </c>
      <c r="G24" s="335">
        <v>351</v>
      </c>
      <c r="H24" s="853" t="s">
        <v>214</v>
      </c>
      <c r="I24" s="210">
        <f t="shared" si="3"/>
        <v>49.583274473795733</v>
      </c>
    </row>
    <row r="25" spans="1:13" ht="15" customHeight="1">
      <c r="A25" s="295" t="s">
        <v>140</v>
      </c>
      <c r="B25" s="334" t="s">
        <v>409</v>
      </c>
      <c r="C25" s="332" t="s">
        <v>418</v>
      </c>
      <c r="D25" s="330" t="s">
        <v>551</v>
      </c>
      <c r="E25" s="335">
        <v>0</v>
      </c>
      <c r="F25" s="333">
        <v>95.7</v>
      </c>
      <c r="G25" s="335">
        <v>0</v>
      </c>
      <c r="H25" s="853" t="s">
        <v>214</v>
      </c>
      <c r="I25" s="210">
        <f t="shared" si="3"/>
        <v>0</v>
      </c>
    </row>
    <row r="26" spans="1:13" ht="15" customHeight="1">
      <c r="A26" s="295" t="s">
        <v>140</v>
      </c>
      <c r="B26" s="334" t="s">
        <v>562</v>
      </c>
      <c r="C26" s="332" t="s">
        <v>550</v>
      </c>
      <c r="D26" s="330" t="s">
        <v>551</v>
      </c>
      <c r="E26" s="335">
        <v>0</v>
      </c>
      <c r="F26" s="333">
        <v>20000</v>
      </c>
      <c r="G26" s="335">
        <v>0</v>
      </c>
      <c r="H26" s="853" t="s">
        <v>214</v>
      </c>
      <c r="I26" s="210">
        <f t="shared" si="3"/>
        <v>0</v>
      </c>
    </row>
    <row r="27" spans="1:13" ht="15" customHeight="1">
      <c r="A27" s="295" t="s">
        <v>140</v>
      </c>
      <c r="B27" s="334" t="s">
        <v>302</v>
      </c>
      <c r="C27" s="332" t="s">
        <v>303</v>
      </c>
      <c r="D27" s="124" t="s">
        <v>423</v>
      </c>
      <c r="E27" s="335">
        <v>1000</v>
      </c>
      <c r="F27" s="333">
        <v>1000</v>
      </c>
      <c r="G27" s="335">
        <v>0</v>
      </c>
      <c r="H27" s="879">
        <f t="shared" si="2"/>
        <v>0</v>
      </c>
      <c r="I27" s="210">
        <f t="shared" si="3"/>
        <v>0</v>
      </c>
    </row>
    <row r="28" spans="1:13" ht="15" customHeight="1">
      <c r="A28" s="295" t="s">
        <v>140</v>
      </c>
      <c r="B28" s="334" t="s">
        <v>315</v>
      </c>
      <c r="C28" s="332" t="s">
        <v>316</v>
      </c>
      <c r="D28" s="124" t="s">
        <v>423</v>
      </c>
      <c r="E28" s="335">
        <v>250</v>
      </c>
      <c r="F28" s="333">
        <v>250</v>
      </c>
      <c r="G28" s="335">
        <v>245</v>
      </c>
      <c r="H28" s="879">
        <f t="shared" si="2"/>
        <v>98</v>
      </c>
      <c r="I28" s="210">
        <f t="shared" si="3"/>
        <v>98</v>
      </c>
    </row>
    <row r="29" spans="1:13" ht="15" customHeight="1">
      <c r="A29" s="295" t="s">
        <v>140</v>
      </c>
      <c r="B29" s="334" t="s">
        <v>391</v>
      </c>
      <c r="C29" s="332" t="s">
        <v>568</v>
      </c>
      <c r="D29" s="124" t="s">
        <v>423</v>
      </c>
      <c r="E29" s="335">
        <v>0</v>
      </c>
      <c r="F29" s="333">
        <v>29226.7</v>
      </c>
      <c r="G29" s="335">
        <v>15053</v>
      </c>
      <c r="H29" s="853" t="s">
        <v>214</v>
      </c>
      <c r="I29" s="210">
        <f t="shared" si="3"/>
        <v>51.50427520041606</v>
      </c>
    </row>
    <row r="30" spans="1:13" ht="15" customHeight="1">
      <c r="A30" s="295" t="s">
        <v>140</v>
      </c>
      <c r="B30" s="334" t="s">
        <v>563</v>
      </c>
      <c r="C30" s="332" t="s">
        <v>303</v>
      </c>
      <c r="D30" s="124" t="s">
        <v>423</v>
      </c>
      <c r="E30" s="335">
        <v>0</v>
      </c>
      <c r="F30" s="333">
        <v>11405.6</v>
      </c>
      <c r="G30" s="335">
        <v>8979</v>
      </c>
      <c r="H30" s="853" t="s">
        <v>214</v>
      </c>
      <c r="I30" s="210">
        <f t="shared" si="3"/>
        <v>78.724486217296757</v>
      </c>
    </row>
    <row r="31" spans="1:13" ht="31.5" customHeight="1">
      <c r="A31" s="295" t="s">
        <v>140</v>
      </c>
      <c r="B31" s="334" t="s">
        <v>408</v>
      </c>
      <c r="C31" s="332" t="s">
        <v>552</v>
      </c>
      <c r="D31" s="124" t="s">
        <v>423</v>
      </c>
      <c r="E31" s="335">
        <v>0</v>
      </c>
      <c r="F31" s="333">
        <v>103.2</v>
      </c>
      <c r="G31" s="335">
        <v>0</v>
      </c>
      <c r="H31" s="853" t="s">
        <v>214</v>
      </c>
      <c r="I31" s="210">
        <f t="shared" si="3"/>
        <v>0</v>
      </c>
    </row>
    <row r="32" spans="1:13" ht="15" customHeight="1">
      <c r="A32" s="295" t="s">
        <v>140</v>
      </c>
      <c r="B32" s="334" t="s">
        <v>307</v>
      </c>
      <c r="C32" s="332" t="s">
        <v>308</v>
      </c>
      <c r="D32" s="124" t="s">
        <v>559</v>
      </c>
      <c r="E32" s="335">
        <v>20000</v>
      </c>
      <c r="F32" s="333">
        <v>14000</v>
      </c>
      <c r="G32" s="335">
        <v>21</v>
      </c>
      <c r="H32" s="879">
        <f t="shared" si="2"/>
        <v>0.105</v>
      </c>
      <c r="I32" s="210">
        <f t="shared" si="3"/>
        <v>0.15</v>
      </c>
    </row>
    <row r="33" spans="1:9" ht="27.75" customHeight="1" thickBot="1">
      <c r="A33" s="801" t="s">
        <v>140</v>
      </c>
      <c r="B33" s="802" t="s">
        <v>401</v>
      </c>
      <c r="C33" s="803" t="s">
        <v>411</v>
      </c>
      <c r="D33" s="804" t="s">
        <v>559</v>
      </c>
      <c r="E33" s="799">
        <v>9000</v>
      </c>
      <c r="F33" s="800">
        <v>9000</v>
      </c>
      <c r="G33" s="799">
        <v>180</v>
      </c>
      <c r="H33" s="1093">
        <f t="shared" si="2"/>
        <v>2</v>
      </c>
      <c r="I33" s="1094">
        <f t="shared" si="3"/>
        <v>2</v>
      </c>
    </row>
    <row r="34" spans="1:9" ht="12.75" customHeight="1">
      <c r="A34" s="570"/>
      <c r="B34" s="571"/>
      <c r="C34" s="572"/>
      <c r="D34" s="442"/>
      <c r="E34" s="573"/>
      <c r="F34" s="416"/>
      <c r="G34" s="573"/>
      <c r="H34" s="1095"/>
      <c r="I34" s="1096"/>
    </row>
    <row r="35" spans="1:9" ht="21" customHeight="1" thickBot="1">
      <c r="A35" s="570"/>
      <c r="B35" s="571"/>
      <c r="C35" s="572"/>
      <c r="D35" s="442"/>
      <c r="E35" s="573"/>
      <c r="F35" s="416"/>
      <c r="G35" s="573"/>
      <c r="H35" s="1095"/>
      <c r="I35" s="12" t="s">
        <v>705</v>
      </c>
    </row>
    <row r="36" spans="1:9" ht="12.75" customHeight="1">
      <c r="A36" s="192" t="s">
        <v>1</v>
      </c>
      <c r="B36" s="184" t="s">
        <v>2</v>
      </c>
      <c r="C36" s="193" t="s">
        <v>3</v>
      </c>
      <c r="D36" s="194"/>
      <c r="E36" s="184" t="s">
        <v>4</v>
      </c>
      <c r="F36" s="184" t="s">
        <v>265</v>
      </c>
      <c r="G36" s="184" t="s">
        <v>266</v>
      </c>
      <c r="H36" s="184" t="s">
        <v>267</v>
      </c>
      <c r="I36" s="185" t="s">
        <v>267</v>
      </c>
    </row>
    <row r="37" spans="1:9" ht="12.75" customHeight="1">
      <c r="A37" s="195" t="s">
        <v>5</v>
      </c>
      <c r="B37" s="186" t="s">
        <v>6</v>
      </c>
      <c r="C37" s="196" t="s">
        <v>7</v>
      </c>
      <c r="D37" s="197" t="s">
        <v>8</v>
      </c>
      <c r="E37" s="186" t="s">
        <v>177</v>
      </c>
      <c r="F37" s="186" t="s">
        <v>272</v>
      </c>
      <c r="G37" s="186" t="s">
        <v>269</v>
      </c>
      <c r="H37" s="186" t="s">
        <v>270</v>
      </c>
      <c r="I37" s="187" t="s">
        <v>271</v>
      </c>
    </row>
    <row r="38" spans="1:9" ht="12.75" customHeight="1" thickBot="1">
      <c r="A38" s="198" t="s">
        <v>9</v>
      </c>
      <c r="B38" s="158" t="s">
        <v>10</v>
      </c>
      <c r="C38" s="199"/>
      <c r="D38" s="200"/>
      <c r="E38" s="158" t="s">
        <v>253</v>
      </c>
      <c r="F38" s="188">
        <v>46203</v>
      </c>
      <c r="G38" s="188">
        <f>F38</f>
        <v>46203</v>
      </c>
      <c r="H38" s="188" t="s">
        <v>163</v>
      </c>
      <c r="I38" s="189" t="s">
        <v>163</v>
      </c>
    </row>
    <row r="39" spans="1:9" ht="15.75" customHeight="1">
      <c r="A39" s="288" t="s">
        <v>273</v>
      </c>
      <c r="B39" s="289"/>
      <c r="C39" s="290"/>
      <c r="D39" s="291"/>
      <c r="E39" s="292"/>
      <c r="F39" s="293"/>
      <c r="G39" s="292"/>
      <c r="H39" s="289"/>
      <c r="I39" s="294"/>
    </row>
    <row r="40" spans="1:9" ht="31.5" customHeight="1">
      <c r="A40" s="295" t="s">
        <v>140</v>
      </c>
      <c r="B40" s="334" t="s">
        <v>304</v>
      </c>
      <c r="C40" s="332" t="s">
        <v>412</v>
      </c>
      <c r="D40" s="124" t="s">
        <v>559</v>
      </c>
      <c r="E40" s="335">
        <v>0</v>
      </c>
      <c r="F40" s="333">
        <v>747.6</v>
      </c>
      <c r="G40" s="335">
        <v>57</v>
      </c>
      <c r="H40" s="853" t="s">
        <v>214</v>
      </c>
      <c r="I40" s="210">
        <f t="shared" si="3"/>
        <v>7.624398073836276</v>
      </c>
    </row>
    <row r="41" spans="1:9" ht="15" customHeight="1">
      <c r="A41" s="295" t="s">
        <v>140</v>
      </c>
      <c r="B41" s="334" t="s">
        <v>309</v>
      </c>
      <c r="C41" s="332" t="s">
        <v>310</v>
      </c>
      <c r="D41" s="124" t="s">
        <v>559</v>
      </c>
      <c r="E41" s="335">
        <v>3000</v>
      </c>
      <c r="F41" s="333">
        <v>3000</v>
      </c>
      <c r="G41" s="335">
        <v>344</v>
      </c>
      <c r="H41" s="879">
        <f>G41/E41*100</f>
        <v>11.466666666666667</v>
      </c>
      <c r="I41" s="210">
        <f t="shared" si="3"/>
        <v>11.466666666666667</v>
      </c>
    </row>
    <row r="42" spans="1:9" ht="30" customHeight="1">
      <c r="A42" s="295" t="s">
        <v>140</v>
      </c>
      <c r="B42" s="334" t="s">
        <v>305</v>
      </c>
      <c r="C42" s="332" t="s">
        <v>553</v>
      </c>
      <c r="D42" s="124" t="s">
        <v>559</v>
      </c>
      <c r="E42" s="335">
        <v>9000</v>
      </c>
      <c r="F42" s="333">
        <v>9000</v>
      </c>
      <c r="G42" s="335">
        <v>0</v>
      </c>
      <c r="H42" s="879">
        <f t="shared" si="2"/>
        <v>0</v>
      </c>
      <c r="I42" s="210">
        <f t="shared" si="3"/>
        <v>0</v>
      </c>
    </row>
    <row r="43" spans="1:9" ht="30" customHeight="1">
      <c r="A43" s="295" t="s">
        <v>140</v>
      </c>
      <c r="B43" s="334" t="s">
        <v>402</v>
      </c>
      <c r="C43" s="332" t="s">
        <v>413</v>
      </c>
      <c r="D43" s="124" t="s">
        <v>559</v>
      </c>
      <c r="E43" s="335">
        <v>0</v>
      </c>
      <c r="F43" s="333">
        <v>50</v>
      </c>
      <c r="G43" s="335">
        <v>6</v>
      </c>
      <c r="H43" s="853" t="s">
        <v>214</v>
      </c>
      <c r="I43" s="210">
        <f t="shared" si="3"/>
        <v>12</v>
      </c>
    </row>
    <row r="44" spans="1:9" ht="15" customHeight="1">
      <c r="A44" s="295" t="s">
        <v>140</v>
      </c>
      <c r="B44" s="334" t="s">
        <v>311</v>
      </c>
      <c r="C44" s="332" t="s">
        <v>554</v>
      </c>
      <c r="D44" s="124" t="s">
        <v>559</v>
      </c>
      <c r="E44" s="335">
        <v>2000</v>
      </c>
      <c r="F44" s="333">
        <v>1200</v>
      </c>
      <c r="G44" s="335">
        <v>0</v>
      </c>
      <c r="H44" s="879">
        <f t="shared" si="2"/>
        <v>0</v>
      </c>
      <c r="I44" s="210">
        <f t="shared" si="3"/>
        <v>0</v>
      </c>
    </row>
    <row r="45" spans="1:9" ht="27.75" customHeight="1">
      <c r="A45" s="295" t="s">
        <v>140</v>
      </c>
      <c r="B45" s="334" t="s">
        <v>403</v>
      </c>
      <c r="C45" s="332" t="s">
        <v>555</v>
      </c>
      <c r="D45" s="124" t="s">
        <v>559</v>
      </c>
      <c r="E45" s="335">
        <v>1000</v>
      </c>
      <c r="F45" s="333">
        <v>7000</v>
      </c>
      <c r="G45" s="335">
        <v>0</v>
      </c>
      <c r="H45" s="879">
        <f t="shared" si="2"/>
        <v>0</v>
      </c>
      <c r="I45" s="210">
        <f t="shared" si="3"/>
        <v>0</v>
      </c>
    </row>
    <row r="46" spans="1:9" ht="30" customHeight="1">
      <c r="A46" s="295" t="s">
        <v>140</v>
      </c>
      <c r="B46" s="334" t="s">
        <v>564</v>
      </c>
      <c r="C46" s="332" t="s">
        <v>556</v>
      </c>
      <c r="D46" s="124" t="s">
        <v>559</v>
      </c>
      <c r="E46" s="335">
        <v>0</v>
      </c>
      <c r="F46" s="333">
        <v>17218</v>
      </c>
      <c r="G46" s="335">
        <v>7702</v>
      </c>
      <c r="H46" s="1097" t="s">
        <v>214</v>
      </c>
      <c r="I46" s="210">
        <f t="shared" si="3"/>
        <v>44.732256940411197</v>
      </c>
    </row>
    <row r="47" spans="1:9" ht="29.25" customHeight="1">
      <c r="A47" s="295" t="s">
        <v>140</v>
      </c>
      <c r="B47" s="334" t="s">
        <v>404</v>
      </c>
      <c r="C47" s="332" t="s">
        <v>414</v>
      </c>
      <c r="D47" s="124" t="s">
        <v>559</v>
      </c>
      <c r="E47" s="335">
        <v>0</v>
      </c>
      <c r="F47" s="333">
        <v>9843</v>
      </c>
      <c r="G47" s="335">
        <v>0</v>
      </c>
      <c r="H47" s="853" t="s">
        <v>214</v>
      </c>
      <c r="I47" s="210">
        <f t="shared" si="3"/>
        <v>0</v>
      </c>
    </row>
    <row r="48" spans="1:9" ht="15" customHeight="1">
      <c r="A48" s="295" t="s">
        <v>140</v>
      </c>
      <c r="B48" s="334" t="s">
        <v>405</v>
      </c>
      <c r="C48" s="332" t="s">
        <v>415</v>
      </c>
      <c r="D48" s="124" t="s">
        <v>559</v>
      </c>
      <c r="E48" s="335">
        <v>0</v>
      </c>
      <c r="F48" s="333">
        <v>4000</v>
      </c>
      <c r="G48" s="335">
        <v>0</v>
      </c>
      <c r="H48" s="853" t="s">
        <v>214</v>
      </c>
      <c r="I48" s="210">
        <f t="shared" ref="I48:I55" si="4">G48/F48*100</f>
        <v>0</v>
      </c>
    </row>
    <row r="49" spans="1:13" ht="15" customHeight="1">
      <c r="A49" s="295" t="s">
        <v>140</v>
      </c>
      <c r="B49" s="334" t="s">
        <v>406</v>
      </c>
      <c r="C49" s="332" t="s">
        <v>416</v>
      </c>
      <c r="D49" s="124" t="s">
        <v>559</v>
      </c>
      <c r="E49" s="335">
        <v>0</v>
      </c>
      <c r="F49" s="333">
        <v>6000</v>
      </c>
      <c r="G49" s="335">
        <v>0</v>
      </c>
      <c r="H49" s="853" t="s">
        <v>214</v>
      </c>
      <c r="I49" s="210">
        <f t="shared" si="4"/>
        <v>0</v>
      </c>
    </row>
    <row r="50" spans="1:13" ht="15" customHeight="1">
      <c r="A50" s="295" t="s">
        <v>140</v>
      </c>
      <c r="B50" s="334" t="s">
        <v>306</v>
      </c>
      <c r="C50" s="332" t="s">
        <v>417</v>
      </c>
      <c r="D50" s="124" t="s">
        <v>559</v>
      </c>
      <c r="E50" s="335">
        <v>1400</v>
      </c>
      <c r="F50" s="333">
        <v>515</v>
      </c>
      <c r="G50" s="335">
        <v>0</v>
      </c>
      <c r="H50" s="879">
        <f t="shared" ref="H50" si="5">G50/E50*100</f>
        <v>0</v>
      </c>
      <c r="I50" s="210">
        <f t="shared" si="4"/>
        <v>0</v>
      </c>
    </row>
    <row r="51" spans="1:13" ht="15" customHeight="1">
      <c r="A51" s="295" t="s">
        <v>140</v>
      </c>
      <c r="B51" s="334" t="s">
        <v>565</v>
      </c>
      <c r="C51" s="332" t="s">
        <v>560</v>
      </c>
      <c r="D51" s="124" t="s">
        <v>559</v>
      </c>
      <c r="E51" s="335">
        <v>0</v>
      </c>
      <c r="F51" s="333">
        <v>315</v>
      </c>
      <c r="G51" s="335">
        <v>287</v>
      </c>
      <c r="H51" s="853" t="s">
        <v>214</v>
      </c>
      <c r="I51" s="210">
        <f t="shared" si="4"/>
        <v>91.111111111111114</v>
      </c>
    </row>
    <row r="52" spans="1:13" ht="15" customHeight="1">
      <c r="A52" s="295" t="s">
        <v>140</v>
      </c>
      <c r="B52" s="334" t="s">
        <v>407</v>
      </c>
      <c r="C52" s="332" t="s">
        <v>569</v>
      </c>
      <c r="D52" s="124" t="s">
        <v>559</v>
      </c>
      <c r="E52" s="335">
        <v>0</v>
      </c>
      <c r="F52" s="333">
        <v>258.3</v>
      </c>
      <c r="G52" s="335">
        <v>114</v>
      </c>
      <c r="H52" s="853" t="s">
        <v>214</v>
      </c>
      <c r="I52" s="210">
        <f t="shared" si="4"/>
        <v>44.134727061556326</v>
      </c>
    </row>
    <row r="53" spans="1:13" ht="27.75" customHeight="1">
      <c r="A53" s="295" t="s">
        <v>140</v>
      </c>
      <c r="B53" s="334" t="s">
        <v>410</v>
      </c>
      <c r="C53" s="332" t="s">
        <v>419</v>
      </c>
      <c r="D53" s="124" t="s">
        <v>559</v>
      </c>
      <c r="E53" s="335">
        <v>0</v>
      </c>
      <c r="F53" s="333">
        <v>140</v>
      </c>
      <c r="G53" s="335">
        <v>0</v>
      </c>
      <c r="H53" s="853" t="s">
        <v>214</v>
      </c>
      <c r="I53" s="210">
        <f t="shared" si="4"/>
        <v>0</v>
      </c>
    </row>
    <row r="54" spans="1:13" ht="27.75" customHeight="1">
      <c r="A54" s="295" t="s">
        <v>140</v>
      </c>
      <c r="B54" s="334" t="s">
        <v>566</v>
      </c>
      <c r="C54" s="332" t="s">
        <v>557</v>
      </c>
      <c r="D54" s="124" t="s">
        <v>559</v>
      </c>
      <c r="E54" s="335">
        <v>0</v>
      </c>
      <c r="F54" s="333">
        <v>7660.7</v>
      </c>
      <c r="G54" s="335">
        <v>3212</v>
      </c>
      <c r="H54" s="853" t="s">
        <v>214</v>
      </c>
      <c r="I54" s="210">
        <f t="shared" si="4"/>
        <v>41.92828331614605</v>
      </c>
      <c r="M54" s="416"/>
    </row>
    <row r="55" spans="1:13" ht="15" customHeight="1" thickBot="1">
      <c r="A55" s="295" t="s">
        <v>140</v>
      </c>
      <c r="B55" s="334" t="s">
        <v>567</v>
      </c>
      <c r="C55" s="332" t="s">
        <v>558</v>
      </c>
      <c r="D55" s="124" t="s">
        <v>559</v>
      </c>
      <c r="E55" s="335">
        <v>0</v>
      </c>
      <c r="F55" s="333">
        <v>550</v>
      </c>
      <c r="G55" s="335">
        <v>0</v>
      </c>
      <c r="H55" s="853" t="s">
        <v>214</v>
      </c>
      <c r="I55" s="210">
        <f t="shared" si="4"/>
        <v>0</v>
      </c>
      <c r="M55" s="416"/>
    </row>
    <row r="56" spans="1:13" ht="16.5" thickBot="1">
      <c r="A56" s="228" t="s">
        <v>275</v>
      </c>
      <c r="B56" s="226"/>
      <c r="C56" s="226"/>
      <c r="D56" s="226"/>
      <c r="E56" s="1098">
        <f>SUM(E21:E33)+SUM(E40:E55)</f>
        <v>81900</v>
      </c>
      <c r="F56" s="1099">
        <f t="shared" ref="F56:G56" si="6">SUM(F21:F33)+SUM(F40:F55)</f>
        <v>195304.1</v>
      </c>
      <c r="G56" s="1098">
        <f t="shared" si="6"/>
        <v>36908</v>
      </c>
      <c r="H56" s="943">
        <f>(G56/E56)*100</f>
        <v>45.064713064713061</v>
      </c>
      <c r="I56" s="944">
        <f>G56/F56*100</f>
        <v>18.897708752658033</v>
      </c>
      <c r="M56" s="449"/>
    </row>
    <row r="57" spans="1:13" ht="16.5" thickBot="1">
      <c r="A57" s="214"/>
      <c r="B57" s="214"/>
      <c r="C57" s="214"/>
      <c r="D57" s="214"/>
      <c r="E57" s="214"/>
      <c r="F57" s="215"/>
      <c r="G57" s="214"/>
      <c r="H57" s="886"/>
      <c r="I57" s="886"/>
      <c r="M57" s="215"/>
    </row>
    <row r="58" spans="1:13" ht="16.5" thickBot="1">
      <c r="A58" s="223" t="s">
        <v>286</v>
      </c>
      <c r="B58" s="224"/>
      <c r="C58" s="225"/>
      <c r="D58" s="226"/>
      <c r="E58" s="1098">
        <f>E15+E56</f>
        <v>92700</v>
      </c>
      <c r="F58" s="1099">
        <f>F15+F56</f>
        <v>205384</v>
      </c>
      <c r="G58" s="1098">
        <f>G15+G56</f>
        <v>40070</v>
      </c>
      <c r="H58" s="1100">
        <f>(G58/E58)*100</f>
        <v>43.22545846817691</v>
      </c>
      <c r="I58" s="1078">
        <f>(G58/F58)*100</f>
        <v>19.509796284033808</v>
      </c>
      <c r="M58" s="449"/>
    </row>
  </sheetData>
  <mergeCells count="3">
    <mergeCell ref="A1:D1"/>
    <mergeCell ref="B13:C13"/>
    <mergeCell ref="A15:C1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9"/>
  <sheetViews>
    <sheetView zoomScaleNormal="100" workbookViewId="0">
      <selection activeCell="O69" sqref="O69"/>
    </sheetView>
  </sheetViews>
  <sheetFormatPr defaultRowHeight="15"/>
  <cols>
    <col min="2" max="2" width="12.85546875" customWidth="1"/>
    <col min="3" max="3" width="40.42578125" customWidth="1"/>
    <col min="4" max="4" width="50.5703125" customWidth="1"/>
    <col min="5" max="6" width="12.7109375" customWidth="1"/>
    <col min="7" max="9" width="12.7109375" style="10" customWidth="1"/>
    <col min="10" max="11" width="9.140625" style="10"/>
    <col min="12" max="12" width="10.28515625" style="10" bestFit="1" customWidth="1"/>
    <col min="13" max="13" width="9.140625" style="10"/>
  </cols>
  <sheetData>
    <row r="1" spans="1:9">
      <c r="A1" s="10"/>
      <c r="B1" s="10"/>
      <c r="C1" s="10"/>
      <c r="D1" s="10"/>
      <c r="E1" s="10"/>
      <c r="F1" s="10"/>
    </row>
    <row r="2" spans="1:9" ht="16.5" thickBot="1">
      <c r="A2" s="1147" t="s">
        <v>425</v>
      </c>
      <c r="B2" s="1147"/>
      <c r="C2" s="1147"/>
      <c r="D2" s="1147"/>
      <c r="E2" s="10"/>
      <c r="F2" s="10"/>
      <c r="G2" s="133"/>
      <c r="I2" s="133" t="s">
        <v>707</v>
      </c>
    </row>
    <row r="3" spans="1:9">
      <c r="A3" s="92" t="s">
        <v>1</v>
      </c>
      <c r="B3" s="58" t="s">
        <v>2</v>
      </c>
      <c r="C3" s="59" t="s">
        <v>3</v>
      </c>
      <c r="D3" s="342"/>
      <c r="E3" s="13" t="s">
        <v>4</v>
      </c>
      <c r="F3" s="13" t="s">
        <v>265</v>
      </c>
      <c r="G3" s="450" t="s">
        <v>266</v>
      </c>
      <c r="H3" s="13" t="s">
        <v>267</v>
      </c>
      <c r="I3" s="451" t="s">
        <v>267</v>
      </c>
    </row>
    <row r="4" spans="1:9">
      <c r="A4" s="94" t="s">
        <v>5</v>
      </c>
      <c r="B4" s="61" t="s">
        <v>6</v>
      </c>
      <c r="C4" s="62" t="s">
        <v>7</v>
      </c>
      <c r="D4" s="63" t="s">
        <v>8</v>
      </c>
      <c r="E4" s="14" t="s">
        <v>177</v>
      </c>
      <c r="F4" s="14" t="s">
        <v>272</v>
      </c>
      <c r="G4" s="452" t="s">
        <v>269</v>
      </c>
      <c r="H4" s="14" t="s">
        <v>270</v>
      </c>
      <c r="I4" s="453" t="s">
        <v>271</v>
      </c>
    </row>
    <row r="5" spans="1:9" ht="15.75" thickBot="1">
      <c r="A5" s="95" t="s">
        <v>9</v>
      </c>
      <c r="B5" s="65" t="s">
        <v>10</v>
      </c>
      <c r="C5" s="66"/>
      <c r="D5" s="343"/>
      <c r="E5" s="15" t="s">
        <v>253</v>
      </c>
      <c r="F5" s="454">
        <v>46203</v>
      </c>
      <c r="G5" s="454">
        <v>46203</v>
      </c>
      <c r="H5" s="454" t="s">
        <v>163</v>
      </c>
      <c r="I5" s="455" t="s">
        <v>163</v>
      </c>
    </row>
    <row r="6" spans="1:9" ht="15.75">
      <c r="A6" s="344" t="s">
        <v>11</v>
      </c>
      <c r="B6" s="345"/>
      <c r="C6" s="346"/>
      <c r="D6" s="347"/>
      <c r="E6" s="456"/>
      <c r="F6" s="457"/>
      <c r="G6" s="348"/>
      <c r="H6" s="191"/>
      <c r="I6" s="120"/>
    </row>
    <row r="7" spans="1:9">
      <c r="A7" s="349" t="s">
        <v>426</v>
      </c>
      <c r="B7" s="1148" t="s">
        <v>427</v>
      </c>
      <c r="C7" s="1149"/>
      <c r="D7" s="351"/>
      <c r="E7" s="458">
        <f>E8+E18</f>
        <v>344518</v>
      </c>
      <c r="F7" s="459">
        <f>F8+F18</f>
        <v>361785.60000000003</v>
      </c>
      <c r="G7" s="458">
        <f>G8+G18</f>
        <v>123352</v>
      </c>
      <c r="H7" s="246">
        <f>G7/E7*100</f>
        <v>35.804225033234836</v>
      </c>
      <c r="I7" s="460">
        <f>G7/F7*100</f>
        <v>34.09533159970988</v>
      </c>
    </row>
    <row r="8" spans="1:9">
      <c r="A8" s="349"/>
      <c r="B8" s="352"/>
      <c r="C8" s="353"/>
      <c r="D8" s="351" t="s">
        <v>428</v>
      </c>
      <c r="E8" s="458">
        <f>SUM(E9:E16)</f>
        <v>32659</v>
      </c>
      <c r="F8" s="459">
        <f>SUM(F9:F16)</f>
        <v>32659</v>
      </c>
      <c r="G8" s="458">
        <f>SUM(G9:G16)</f>
        <v>12762</v>
      </c>
      <c r="H8" s="246">
        <f t="shared" ref="H8:H16" si="0">G8/E8*100</f>
        <v>39.076517958296336</v>
      </c>
      <c r="I8" s="460">
        <f t="shared" ref="I8:I16" si="1">G8/F8*100</f>
        <v>39.076517958296336</v>
      </c>
    </row>
    <row r="9" spans="1:9">
      <c r="A9" s="349"/>
      <c r="B9" s="352"/>
      <c r="C9" s="353"/>
      <c r="D9" s="354" t="s">
        <v>429</v>
      </c>
      <c r="E9" s="461">
        <v>35</v>
      </c>
      <c r="F9" s="462">
        <v>35</v>
      </c>
      <c r="G9" s="461">
        <v>3</v>
      </c>
      <c r="H9" s="463">
        <f t="shared" si="0"/>
        <v>8.5714285714285712</v>
      </c>
      <c r="I9" s="464">
        <f t="shared" si="1"/>
        <v>8.5714285714285712</v>
      </c>
    </row>
    <row r="10" spans="1:9">
      <c r="A10" s="355"/>
      <c r="B10" s="356"/>
      <c r="C10" s="357"/>
      <c r="D10" s="354" t="s">
        <v>430</v>
      </c>
      <c r="E10" s="461">
        <v>25000</v>
      </c>
      <c r="F10" s="462">
        <v>25000</v>
      </c>
      <c r="G10" s="461">
        <v>10097</v>
      </c>
      <c r="H10" s="463">
        <f t="shared" si="0"/>
        <v>40.388000000000005</v>
      </c>
      <c r="I10" s="464">
        <f t="shared" si="1"/>
        <v>40.388000000000005</v>
      </c>
    </row>
    <row r="11" spans="1:9">
      <c r="A11" s="355"/>
      <c r="B11" s="356"/>
      <c r="C11" s="357" t="s">
        <v>431</v>
      </c>
      <c r="D11" s="354" t="s">
        <v>432</v>
      </c>
      <c r="E11" s="461">
        <v>70</v>
      </c>
      <c r="F11" s="462">
        <v>70</v>
      </c>
      <c r="G11" s="461">
        <v>13</v>
      </c>
      <c r="H11" s="463">
        <f t="shared" si="0"/>
        <v>18.571428571428573</v>
      </c>
      <c r="I11" s="464">
        <f t="shared" si="1"/>
        <v>18.571428571428573</v>
      </c>
    </row>
    <row r="12" spans="1:9">
      <c r="A12" s="355"/>
      <c r="B12" s="356"/>
      <c r="C12" s="357"/>
      <c r="D12" s="354" t="s">
        <v>433</v>
      </c>
      <c r="E12" s="461">
        <v>4748</v>
      </c>
      <c r="F12" s="462">
        <v>4748</v>
      </c>
      <c r="G12" s="461">
        <v>1620</v>
      </c>
      <c r="H12" s="463">
        <f t="shared" si="0"/>
        <v>34.119629317607412</v>
      </c>
      <c r="I12" s="464">
        <f t="shared" si="1"/>
        <v>34.119629317607412</v>
      </c>
    </row>
    <row r="13" spans="1:9">
      <c r="A13" s="355"/>
      <c r="B13" s="356"/>
      <c r="C13" s="357"/>
      <c r="D13" s="354" t="s">
        <v>434</v>
      </c>
      <c r="E13" s="461">
        <v>2250</v>
      </c>
      <c r="F13" s="462">
        <v>2250</v>
      </c>
      <c r="G13" s="461">
        <v>870</v>
      </c>
      <c r="H13" s="463">
        <f t="shared" si="0"/>
        <v>38.666666666666664</v>
      </c>
      <c r="I13" s="464">
        <f t="shared" si="1"/>
        <v>38.666666666666664</v>
      </c>
    </row>
    <row r="14" spans="1:9">
      <c r="A14" s="355"/>
      <c r="B14" s="356"/>
      <c r="C14" s="357"/>
      <c r="D14" s="354" t="s">
        <v>435</v>
      </c>
      <c r="E14" s="461">
        <v>10</v>
      </c>
      <c r="F14" s="462">
        <v>10</v>
      </c>
      <c r="G14" s="461">
        <v>1</v>
      </c>
      <c r="H14" s="463">
        <f t="shared" si="0"/>
        <v>10</v>
      </c>
      <c r="I14" s="464">
        <f t="shared" si="1"/>
        <v>10</v>
      </c>
    </row>
    <row r="15" spans="1:9">
      <c r="A15" s="355"/>
      <c r="B15" s="356"/>
      <c r="C15" s="358" t="s">
        <v>436</v>
      </c>
      <c r="D15" s="354" t="s">
        <v>437</v>
      </c>
      <c r="E15" s="461">
        <v>416</v>
      </c>
      <c r="F15" s="462">
        <v>416</v>
      </c>
      <c r="G15" s="461">
        <v>158</v>
      </c>
      <c r="H15" s="463">
        <f t="shared" si="0"/>
        <v>37.980769230769226</v>
      </c>
      <c r="I15" s="464">
        <f t="shared" si="1"/>
        <v>37.980769230769226</v>
      </c>
    </row>
    <row r="16" spans="1:9">
      <c r="A16" s="355"/>
      <c r="B16" s="356"/>
      <c r="C16" s="358" t="s">
        <v>438</v>
      </c>
      <c r="D16" s="354" t="s">
        <v>439</v>
      </c>
      <c r="E16" s="461">
        <v>130</v>
      </c>
      <c r="F16" s="462">
        <v>130</v>
      </c>
      <c r="G16" s="461">
        <v>0</v>
      </c>
      <c r="H16" s="463">
        <f t="shared" si="0"/>
        <v>0</v>
      </c>
      <c r="I16" s="464">
        <f t="shared" si="1"/>
        <v>0</v>
      </c>
    </row>
    <row r="17" spans="1:15">
      <c r="A17" s="355"/>
      <c r="B17" s="356"/>
      <c r="C17" s="358"/>
      <c r="D17" s="354"/>
      <c r="E17" s="465"/>
      <c r="F17" s="466"/>
      <c r="G17" s="461"/>
      <c r="H17" s="463"/>
      <c r="I17" s="464"/>
    </row>
    <row r="18" spans="1:15">
      <c r="A18" s="349"/>
      <c r="B18" s="352"/>
      <c r="C18" s="353"/>
      <c r="D18" s="351" t="s">
        <v>440</v>
      </c>
      <c r="E18" s="458">
        <f>SUM(E19:E37)</f>
        <v>311859</v>
      </c>
      <c r="F18" s="459">
        <f>SUM(F19:F37)</f>
        <v>329126.60000000003</v>
      </c>
      <c r="G18" s="458">
        <f>SUM(G19:G37)</f>
        <v>110590</v>
      </c>
      <c r="H18" s="246">
        <f t="shared" ref="H18:H34" si="2">G18/E18*100</f>
        <v>35.461538708198255</v>
      </c>
      <c r="I18" s="460">
        <f t="shared" ref="I18:I37" si="3">G18/F18*100</f>
        <v>33.601051996405026</v>
      </c>
      <c r="L18" s="427"/>
      <c r="M18" s="427"/>
    </row>
    <row r="19" spans="1:15">
      <c r="A19" s="355"/>
      <c r="B19" s="356"/>
      <c r="C19" s="358"/>
      <c r="D19" s="354" t="s">
        <v>441</v>
      </c>
      <c r="E19" s="465">
        <v>213500</v>
      </c>
      <c r="F19" s="466">
        <v>226128.7</v>
      </c>
      <c r="G19" s="461">
        <v>75105</v>
      </c>
      <c r="H19" s="463">
        <f t="shared" si="2"/>
        <v>35.177985948477755</v>
      </c>
      <c r="I19" s="464">
        <f t="shared" si="3"/>
        <v>33.213386889855201</v>
      </c>
      <c r="L19" s="427"/>
      <c r="M19" s="427"/>
    </row>
    <row r="20" spans="1:15">
      <c r="A20" s="355"/>
      <c r="B20" s="356"/>
      <c r="C20" s="358"/>
      <c r="D20" s="354" t="s">
        <v>442</v>
      </c>
      <c r="E20" s="465">
        <v>10</v>
      </c>
      <c r="F20" s="466">
        <v>10</v>
      </c>
      <c r="G20" s="461">
        <v>0</v>
      </c>
      <c r="H20" s="463">
        <f t="shared" si="2"/>
        <v>0</v>
      </c>
      <c r="I20" s="464">
        <f t="shared" si="3"/>
        <v>0</v>
      </c>
      <c r="L20" s="427"/>
      <c r="M20" s="427"/>
    </row>
    <row r="21" spans="1:15">
      <c r="A21" s="355"/>
      <c r="B21" s="356"/>
      <c r="C21" s="358"/>
      <c r="D21" s="354" t="s">
        <v>443</v>
      </c>
      <c r="E21" s="465">
        <v>10700</v>
      </c>
      <c r="F21" s="466">
        <v>10800</v>
      </c>
      <c r="G21" s="461">
        <v>4317</v>
      </c>
      <c r="H21" s="463">
        <f t="shared" si="2"/>
        <v>40.345794392523366</v>
      </c>
      <c r="I21" s="464">
        <f t="shared" si="3"/>
        <v>39.972222222222221</v>
      </c>
      <c r="L21" s="427"/>
      <c r="M21" s="427"/>
    </row>
    <row r="22" spans="1:15">
      <c r="A22" s="355"/>
      <c r="B22" s="356"/>
      <c r="C22" s="358"/>
      <c r="D22" s="354" t="s">
        <v>444</v>
      </c>
      <c r="E22" s="465">
        <v>600</v>
      </c>
      <c r="F22" s="466">
        <v>600</v>
      </c>
      <c r="G22" s="461">
        <v>0</v>
      </c>
      <c r="H22" s="463">
        <f t="shared" si="2"/>
        <v>0</v>
      </c>
      <c r="I22" s="464">
        <f t="shared" si="3"/>
        <v>0</v>
      </c>
      <c r="L22" s="427"/>
      <c r="M22" s="427"/>
    </row>
    <row r="23" spans="1:15">
      <c r="A23" s="355"/>
      <c r="B23" s="356"/>
      <c r="C23" s="358"/>
      <c r="D23" s="354" t="s">
        <v>433</v>
      </c>
      <c r="E23" s="465">
        <v>53375</v>
      </c>
      <c r="F23" s="466">
        <v>56506.9</v>
      </c>
      <c r="G23" s="461">
        <v>19353</v>
      </c>
      <c r="H23" s="463">
        <f t="shared" si="2"/>
        <v>36.258548009367679</v>
      </c>
      <c r="I23" s="464">
        <f t="shared" si="3"/>
        <v>34.248914734306787</v>
      </c>
    </row>
    <row r="24" spans="1:15">
      <c r="A24" s="355"/>
      <c r="B24" s="356"/>
      <c r="C24" s="358"/>
      <c r="D24" s="354" t="s">
        <v>434</v>
      </c>
      <c r="E24" s="465">
        <v>19215</v>
      </c>
      <c r="F24" s="466">
        <v>20351.599999999999</v>
      </c>
      <c r="G24" s="461">
        <v>7023</v>
      </c>
      <c r="H24" s="463">
        <f t="shared" si="2"/>
        <v>36.549570647931304</v>
      </c>
      <c r="I24" s="464">
        <f t="shared" si="3"/>
        <v>34.508343324357796</v>
      </c>
    </row>
    <row r="25" spans="1:15">
      <c r="A25" s="355"/>
      <c r="B25" s="356"/>
      <c r="C25" s="358"/>
      <c r="D25" s="354" t="s">
        <v>445</v>
      </c>
      <c r="E25" s="465">
        <v>1000</v>
      </c>
      <c r="F25" s="466">
        <v>1000</v>
      </c>
      <c r="G25" s="461">
        <v>453</v>
      </c>
      <c r="H25" s="463">
        <f t="shared" si="2"/>
        <v>45.300000000000004</v>
      </c>
      <c r="I25" s="464">
        <f t="shared" si="3"/>
        <v>45.300000000000004</v>
      </c>
    </row>
    <row r="26" spans="1:15">
      <c r="A26" s="355"/>
      <c r="B26" s="356"/>
      <c r="C26" s="358"/>
      <c r="D26" s="354" t="s">
        <v>435</v>
      </c>
      <c r="E26" s="465">
        <v>10</v>
      </c>
      <c r="F26" s="466">
        <v>10</v>
      </c>
      <c r="G26" s="461">
        <v>0</v>
      </c>
      <c r="H26" s="463">
        <f t="shared" si="2"/>
        <v>0</v>
      </c>
      <c r="I26" s="464">
        <f t="shared" si="3"/>
        <v>0</v>
      </c>
    </row>
    <row r="27" spans="1:15">
      <c r="A27" s="355"/>
      <c r="B27" s="356"/>
      <c r="C27" s="358"/>
      <c r="D27" s="354" t="s">
        <v>446</v>
      </c>
      <c r="E27" s="465">
        <v>70</v>
      </c>
      <c r="F27" s="466">
        <v>70</v>
      </c>
      <c r="G27" s="461">
        <v>32</v>
      </c>
      <c r="H27" s="463">
        <f t="shared" si="2"/>
        <v>45.714285714285715</v>
      </c>
      <c r="I27" s="464">
        <f t="shared" si="3"/>
        <v>45.714285714285715</v>
      </c>
    </row>
    <row r="28" spans="1:15">
      <c r="A28" s="355"/>
      <c r="B28" s="356"/>
      <c r="C28" s="358"/>
      <c r="D28" s="354" t="s">
        <v>447</v>
      </c>
      <c r="E28" s="465">
        <v>2500</v>
      </c>
      <c r="F28" s="466">
        <v>2680</v>
      </c>
      <c r="G28" s="461">
        <v>480</v>
      </c>
      <c r="H28" s="463">
        <f t="shared" si="2"/>
        <v>19.2</v>
      </c>
      <c r="I28" s="464">
        <f t="shared" si="3"/>
        <v>17.910447761194028</v>
      </c>
    </row>
    <row r="29" spans="1:15">
      <c r="A29" s="359"/>
      <c r="B29" s="360"/>
      <c r="C29" s="361"/>
      <c r="D29" s="354" t="s">
        <v>448</v>
      </c>
      <c r="E29" s="465">
        <v>40</v>
      </c>
      <c r="F29" s="466">
        <v>40</v>
      </c>
      <c r="G29" s="461">
        <v>0</v>
      </c>
      <c r="H29" s="463">
        <f t="shared" si="2"/>
        <v>0</v>
      </c>
      <c r="I29" s="464">
        <f t="shared" si="3"/>
        <v>0</v>
      </c>
    </row>
    <row r="30" spans="1:15">
      <c r="A30" s="359"/>
      <c r="B30" s="360"/>
      <c r="C30" s="358" t="s">
        <v>436</v>
      </c>
      <c r="D30" s="354" t="s">
        <v>449</v>
      </c>
      <c r="E30" s="467">
        <v>170</v>
      </c>
      <c r="F30" s="468">
        <v>170</v>
      </c>
      <c r="G30" s="461">
        <v>0</v>
      </c>
      <c r="H30" s="463">
        <f t="shared" si="2"/>
        <v>0</v>
      </c>
      <c r="I30" s="464">
        <f t="shared" si="3"/>
        <v>0</v>
      </c>
      <c r="O30" t="s">
        <v>501</v>
      </c>
    </row>
    <row r="31" spans="1:15">
      <c r="A31" s="359"/>
      <c r="B31" s="360"/>
      <c r="C31" s="361"/>
      <c r="D31" s="362" t="s">
        <v>450</v>
      </c>
      <c r="E31" s="467">
        <v>65</v>
      </c>
      <c r="F31" s="468">
        <v>153</v>
      </c>
      <c r="G31" s="461">
        <v>0</v>
      </c>
      <c r="H31" s="463">
        <f t="shared" si="2"/>
        <v>0</v>
      </c>
      <c r="I31" s="464">
        <f t="shared" si="3"/>
        <v>0</v>
      </c>
    </row>
    <row r="32" spans="1:15">
      <c r="A32" s="359"/>
      <c r="B32" s="360"/>
      <c r="C32" s="361"/>
      <c r="D32" s="362" t="s">
        <v>451</v>
      </c>
      <c r="E32" s="465">
        <v>100</v>
      </c>
      <c r="F32" s="466">
        <v>100</v>
      </c>
      <c r="G32" s="469">
        <v>0</v>
      </c>
      <c r="H32" s="463">
        <f t="shared" si="2"/>
        <v>0</v>
      </c>
      <c r="I32" s="464">
        <f t="shared" si="3"/>
        <v>0</v>
      </c>
    </row>
    <row r="33" spans="1:9">
      <c r="A33" s="359"/>
      <c r="B33" s="363"/>
      <c r="C33" s="364"/>
      <c r="D33" s="361" t="s">
        <v>452</v>
      </c>
      <c r="E33" s="467">
        <v>380</v>
      </c>
      <c r="F33" s="468">
        <v>380</v>
      </c>
      <c r="G33" s="461">
        <v>130</v>
      </c>
      <c r="H33" s="463">
        <f t="shared" si="2"/>
        <v>34.210526315789473</v>
      </c>
      <c r="I33" s="464">
        <f t="shared" si="3"/>
        <v>34.210526315789473</v>
      </c>
    </row>
    <row r="34" spans="1:9">
      <c r="A34" s="355"/>
      <c r="B34" s="365" t="s">
        <v>453</v>
      </c>
      <c r="C34" s="358" t="s">
        <v>436</v>
      </c>
      <c r="D34" s="354" t="s">
        <v>454</v>
      </c>
      <c r="E34" s="465">
        <v>300</v>
      </c>
      <c r="F34" s="466">
        <v>300</v>
      </c>
      <c r="G34" s="461">
        <v>48</v>
      </c>
      <c r="H34" s="463">
        <f t="shared" si="2"/>
        <v>16</v>
      </c>
      <c r="I34" s="464">
        <f t="shared" si="3"/>
        <v>16</v>
      </c>
    </row>
    <row r="35" spans="1:9">
      <c r="A35" s="355"/>
      <c r="B35" s="365"/>
      <c r="C35" s="358" t="s">
        <v>455</v>
      </c>
      <c r="D35" s="354" t="s">
        <v>456</v>
      </c>
      <c r="E35" s="467">
        <v>0</v>
      </c>
      <c r="F35" s="468">
        <v>2.4</v>
      </c>
      <c r="G35" s="461">
        <v>2</v>
      </c>
      <c r="H35" s="470" t="s">
        <v>214</v>
      </c>
      <c r="I35" s="464">
        <f t="shared" si="3"/>
        <v>83.333333333333343</v>
      </c>
    </row>
    <row r="36" spans="1:9">
      <c r="A36" s="355"/>
      <c r="B36" s="356"/>
      <c r="C36" s="358" t="s">
        <v>436</v>
      </c>
      <c r="D36" s="354" t="s">
        <v>457</v>
      </c>
      <c r="E36" s="467">
        <v>9794</v>
      </c>
      <c r="F36" s="468">
        <v>9794</v>
      </c>
      <c r="G36" s="461">
        <v>3647</v>
      </c>
      <c r="H36" s="463">
        <f t="shared" ref="H36:H37" si="4">G36/E36*100</f>
        <v>37.23708392893608</v>
      </c>
      <c r="I36" s="464">
        <f t="shared" si="3"/>
        <v>37.23708392893608</v>
      </c>
    </row>
    <row r="37" spans="1:9">
      <c r="A37" s="355"/>
      <c r="B37" s="356"/>
      <c r="C37" s="358" t="s">
        <v>436</v>
      </c>
      <c r="D37" s="354" t="s">
        <v>458</v>
      </c>
      <c r="E37" s="465">
        <v>30</v>
      </c>
      <c r="F37" s="466">
        <v>30</v>
      </c>
      <c r="G37" s="461">
        <v>0</v>
      </c>
      <c r="H37" s="463">
        <f t="shared" si="4"/>
        <v>0</v>
      </c>
      <c r="I37" s="464">
        <f t="shared" si="3"/>
        <v>0</v>
      </c>
    </row>
    <row r="38" spans="1:9">
      <c r="A38" s="355"/>
      <c r="B38" s="356"/>
      <c r="C38" s="358"/>
      <c r="D38" s="354"/>
      <c r="E38" s="465"/>
      <c r="F38" s="466"/>
      <c r="G38" s="461"/>
      <c r="H38" s="463"/>
      <c r="I38" s="464"/>
    </row>
    <row r="39" spans="1:9">
      <c r="A39" s="349" t="s">
        <v>459</v>
      </c>
      <c r="B39" s="1148" t="s">
        <v>460</v>
      </c>
      <c r="C39" s="1149"/>
      <c r="D39" s="351" t="s">
        <v>440</v>
      </c>
      <c r="E39" s="458">
        <f>SUM(E40:E41)</f>
        <v>8</v>
      </c>
      <c r="F39" s="459">
        <f>SUM(F40:F41)</f>
        <v>8</v>
      </c>
      <c r="G39" s="458">
        <f>SUM(G40:G41)</f>
        <v>3</v>
      </c>
      <c r="H39" s="246">
        <f t="shared" ref="H39:H40" si="5">G39/E39*100</f>
        <v>37.5</v>
      </c>
      <c r="I39" s="460">
        <f t="shared" ref="I39:I40" si="6">G39/F39*100</f>
        <v>37.5</v>
      </c>
    </row>
    <row r="40" spans="1:9">
      <c r="A40" s="355"/>
      <c r="B40" s="378"/>
      <c r="C40" s="358"/>
      <c r="D40" s="384" t="s">
        <v>448</v>
      </c>
      <c r="E40" s="466">
        <v>8</v>
      </c>
      <c r="F40" s="466">
        <v>8</v>
      </c>
      <c r="G40" s="461">
        <v>3</v>
      </c>
      <c r="H40" s="463">
        <f t="shared" si="5"/>
        <v>37.5</v>
      </c>
      <c r="I40" s="464">
        <f t="shared" si="6"/>
        <v>37.5</v>
      </c>
    </row>
    <row r="41" spans="1:9" ht="15.75" thickBot="1">
      <c r="A41" s="366"/>
      <c r="B41" s="471"/>
      <c r="C41" s="472"/>
      <c r="D41" s="473"/>
      <c r="E41" s="474"/>
      <c r="F41" s="474"/>
      <c r="G41" s="475"/>
      <c r="H41" s="476"/>
      <c r="I41" s="477"/>
    </row>
    <row r="42" spans="1:9">
      <c r="A42" s="387"/>
      <c r="B42" s="387"/>
      <c r="C42" s="478"/>
      <c r="D42" s="479"/>
      <c r="E42" s="480"/>
      <c r="F42" s="480"/>
      <c r="G42" s="481"/>
      <c r="H42" s="482"/>
      <c r="I42" s="482"/>
    </row>
    <row r="43" spans="1:9">
      <c r="A43" s="387"/>
      <c r="B43" s="387"/>
      <c r="C43" s="478"/>
      <c r="D43" s="479"/>
      <c r="E43" s="480"/>
      <c r="F43" s="480"/>
      <c r="G43" s="481"/>
      <c r="H43" s="482"/>
      <c r="I43" s="482"/>
    </row>
    <row r="44" spans="1:9">
      <c r="A44" s="387"/>
      <c r="B44" s="387"/>
      <c r="C44" s="478"/>
      <c r="D44" s="479"/>
      <c r="E44" s="480"/>
      <c r="F44" s="480"/>
      <c r="G44" s="481"/>
      <c r="H44" s="482"/>
      <c r="I44" s="482"/>
    </row>
    <row r="45" spans="1:9">
      <c r="A45" s="387"/>
      <c r="B45" s="387"/>
      <c r="C45" s="478"/>
      <c r="D45" s="479"/>
      <c r="E45" s="480"/>
      <c r="F45" s="480"/>
      <c r="G45" s="481"/>
      <c r="H45" s="482"/>
      <c r="I45" s="482"/>
    </row>
    <row r="46" spans="1:9">
      <c r="A46" s="387"/>
      <c r="B46" s="387"/>
      <c r="C46" s="478"/>
      <c r="D46" s="479"/>
      <c r="E46" s="480"/>
      <c r="F46" s="480"/>
      <c r="G46" s="481"/>
      <c r="H46" s="482"/>
      <c r="I46" s="482"/>
    </row>
    <row r="47" spans="1:9">
      <c r="A47" s="387"/>
      <c r="B47" s="387"/>
      <c r="C47" s="478"/>
      <c r="D47" s="479"/>
      <c r="E47" s="480"/>
      <c r="F47" s="480"/>
      <c r="G47" s="481"/>
      <c r="H47" s="482"/>
      <c r="I47" s="482"/>
    </row>
    <row r="48" spans="1:9">
      <c r="A48" s="367"/>
      <c r="B48" s="368"/>
      <c r="C48" s="369"/>
      <c r="D48" s="370"/>
      <c r="E48" s="10"/>
      <c r="F48" s="10"/>
      <c r="G48" s="121"/>
    </row>
    <row r="49" spans="1:9" ht="15.75" thickBot="1">
      <c r="A49" s="367"/>
      <c r="B49" s="368"/>
      <c r="C49" s="369"/>
      <c r="D49" s="370"/>
      <c r="E49" s="10"/>
      <c r="F49" s="10"/>
      <c r="G49" s="121"/>
      <c r="I49" s="133" t="s">
        <v>708</v>
      </c>
    </row>
    <row r="50" spans="1:9">
      <c r="A50" s="92" t="s">
        <v>1</v>
      </c>
      <c r="B50" s="58" t="s">
        <v>2</v>
      </c>
      <c r="C50" s="59" t="s">
        <v>3</v>
      </c>
      <c r="D50" s="342"/>
      <c r="E50" s="13" t="s">
        <v>4</v>
      </c>
      <c r="F50" s="13" t="s">
        <v>265</v>
      </c>
      <c r="G50" s="483" t="s">
        <v>266</v>
      </c>
      <c r="H50" s="13" t="s">
        <v>267</v>
      </c>
      <c r="I50" s="451" t="s">
        <v>267</v>
      </c>
    </row>
    <row r="51" spans="1:9">
      <c r="A51" s="94" t="s">
        <v>5</v>
      </c>
      <c r="B51" s="61" t="s">
        <v>6</v>
      </c>
      <c r="C51" s="62" t="s">
        <v>7</v>
      </c>
      <c r="D51" s="63" t="s">
        <v>8</v>
      </c>
      <c r="E51" s="14" t="s">
        <v>177</v>
      </c>
      <c r="F51" s="14" t="s">
        <v>272</v>
      </c>
      <c r="G51" s="484" t="s">
        <v>269</v>
      </c>
      <c r="H51" s="14" t="s">
        <v>270</v>
      </c>
      <c r="I51" s="453" t="s">
        <v>271</v>
      </c>
    </row>
    <row r="52" spans="1:9" ht="15.75" thickBot="1">
      <c r="A52" s="95" t="s">
        <v>9</v>
      </c>
      <c r="B52" s="65" t="s">
        <v>10</v>
      </c>
      <c r="C52" s="66"/>
      <c r="D52" s="343"/>
      <c r="E52" s="15" t="s">
        <v>253</v>
      </c>
      <c r="F52" s="454">
        <v>46203</v>
      </c>
      <c r="G52" s="454">
        <v>46203</v>
      </c>
      <c r="H52" s="454" t="s">
        <v>163</v>
      </c>
      <c r="I52" s="455" t="s">
        <v>163</v>
      </c>
    </row>
    <row r="53" spans="1:9">
      <c r="A53" s="349" t="s">
        <v>461</v>
      </c>
      <c r="B53" s="350" t="s">
        <v>462</v>
      </c>
      <c r="C53" s="371"/>
      <c r="D53" s="372"/>
      <c r="E53" s="485">
        <f>SUM(E54:E54)</f>
        <v>47434</v>
      </c>
      <c r="F53" s="486">
        <f>SUM(F54:F54)</f>
        <v>47434</v>
      </c>
      <c r="G53" s="485">
        <f>SUM(G54:G54)</f>
        <v>11783</v>
      </c>
      <c r="H53" s="487">
        <f t="shared" ref="H53:H66" si="7">G53/E53*100</f>
        <v>24.840831471096681</v>
      </c>
      <c r="I53" s="488">
        <f t="shared" ref="I53:I66" si="8">G53/F53*100</f>
        <v>24.840831471096681</v>
      </c>
    </row>
    <row r="54" spans="1:9">
      <c r="A54" s="373"/>
      <c r="B54" s="374"/>
      <c r="C54" s="358"/>
      <c r="D54" s="354" t="s">
        <v>440</v>
      </c>
      <c r="E54" s="465">
        <v>47434</v>
      </c>
      <c r="F54" s="466">
        <v>47434</v>
      </c>
      <c r="G54" s="489">
        <v>11783</v>
      </c>
      <c r="H54" s="490">
        <f t="shared" si="7"/>
        <v>24.840831471096681</v>
      </c>
      <c r="I54" s="491">
        <f t="shared" si="8"/>
        <v>24.840831471096681</v>
      </c>
    </row>
    <row r="55" spans="1:9">
      <c r="A55" s="373"/>
      <c r="B55" s="375"/>
      <c r="C55" s="376"/>
      <c r="D55" s="377"/>
      <c r="E55" s="489"/>
      <c r="F55" s="492"/>
      <c r="G55" s="489"/>
      <c r="H55" s="487"/>
      <c r="I55" s="488"/>
    </row>
    <row r="56" spans="1:9">
      <c r="A56" s="493" t="s">
        <v>463</v>
      </c>
      <c r="B56" s="350" t="s">
        <v>248</v>
      </c>
      <c r="C56" s="371"/>
      <c r="D56" s="372"/>
      <c r="E56" s="485">
        <f>E57</f>
        <v>60845</v>
      </c>
      <c r="F56" s="486">
        <f>F57</f>
        <v>61530</v>
      </c>
      <c r="G56" s="485">
        <f>G57</f>
        <v>19388</v>
      </c>
      <c r="H56" s="487">
        <f t="shared" ref="H56:H57" si="9">G56/E56*100</f>
        <v>31.864573917330922</v>
      </c>
      <c r="I56" s="488">
        <f t="shared" ref="I56:I57" si="10">G56/F56*100</f>
        <v>31.509832601982772</v>
      </c>
    </row>
    <row r="57" spans="1:9">
      <c r="A57" s="355"/>
      <c r="B57" s="378"/>
      <c r="C57" s="358" t="s">
        <v>464</v>
      </c>
      <c r="D57" s="354" t="s">
        <v>440</v>
      </c>
      <c r="E57" s="465">
        <v>60845</v>
      </c>
      <c r="F57" s="466">
        <v>61530</v>
      </c>
      <c r="G57" s="489">
        <v>19388</v>
      </c>
      <c r="H57" s="490">
        <f t="shared" si="9"/>
        <v>31.864573917330922</v>
      </c>
      <c r="I57" s="491">
        <f t="shared" si="10"/>
        <v>31.509832601982772</v>
      </c>
    </row>
    <row r="58" spans="1:9">
      <c r="A58" s="373"/>
      <c r="B58" s="379"/>
      <c r="C58" s="376"/>
      <c r="D58" s="377"/>
      <c r="E58" s="489"/>
      <c r="F58" s="492"/>
      <c r="G58" s="489"/>
      <c r="H58" s="487"/>
      <c r="I58" s="488"/>
    </row>
    <row r="59" spans="1:9">
      <c r="A59" s="349" t="s">
        <v>465</v>
      </c>
      <c r="B59" s="1150" t="s">
        <v>466</v>
      </c>
      <c r="C59" s="1151"/>
      <c r="D59" s="372"/>
      <c r="E59" s="485">
        <f>SUM(E60:E60)</f>
        <v>2480</v>
      </c>
      <c r="F59" s="486">
        <f>SUM(F60:F60)</f>
        <v>2737.9</v>
      </c>
      <c r="G59" s="485">
        <f>SUM(G60:G60)</f>
        <v>458</v>
      </c>
      <c r="H59" s="487">
        <f t="shared" ref="H59:H60" si="11">G59/E59*100</f>
        <v>18.467741935483872</v>
      </c>
      <c r="I59" s="488">
        <f t="shared" ref="I59:I60" si="12">G59/F59*100</f>
        <v>16.728149311516123</v>
      </c>
    </row>
    <row r="60" spans="1:9">
      <c r="A60" s="355"/>
      <c r="B60" s="378"/>
      <c r="C60" s="357" t="s">
        <v>467</v>
      </c>
      <c r="D60" s="354" t="s">
        <v>440</v>
      </c>
      <c r="E60" s="461">
        <v>2480</v>
      </c>
      <c r="F60" s="466">
        <v>2737.9</v>
      </c>
      <c r="G60" s="461">
        <v>458</v>
      </c>
      <c r="H60" s="490">
        <f t="shared" si="11"/>
        <v>18.467741935483872</v>
      </c>
      <c r="I60" s="491">
        <f t="shared" si="12"/>
        <v>16.728149311516123</v>
      </c>
    </row>
    <row r="61" spans="1:9">
      <c r="A61" s="380"/>
      <c r="B61" s="381"/>
      <c r="C61" s="382"/>
      <c r="D61" s="377"/>
      <c r="E61" s="489"/>
      <c r="F61" s="466"/>
      <c r="G61" s="461"/>
      <c r="H61" s="490"/>
      <c r="I61" s="491"/>
    </row>
    <row r="62" spans="1:9">
      <c r="A62" s="349" t="s">
        <v>468</v>
      </c>
      <c r="B62" s="350" t="s">
        <v>469</v>
      </c>
      <c r="C62" s="371"/>
      <c r="D62" s="351"/>
      <c r="E62" s="458">
        <f>E63</f>
        <v>1000</v>
      </c>
      <c r="F62" s="486">
        <f>F63</f>
        <v>1000</v>
      </c>
      <c r="G62" s="485">
        <f>G63</f>
        <v>64</v>
      </c>
      <c r="H62" s="494">
        <f>G62/E62*100</f>
        <v>6.4</v>
      </c>
      <c r="I62" s="495">
        <f>G62/F62*100</f>
        <v>6.4</v>
      </c>
    </row>
    <row r="63" spans="1:9">
      <c r="A63" s="496"/>
      <c r="B63" s="497"/>
      <c r="C63" s="497"/>
      <c r="D63" s="383" t="s">
        <v>440</v>
      </c>
      <c r="E63" s="458">
        <v>1000</v>
      </c>
      <c r="F63" s="459">
        <f>F64+F65</f>
        <v>1000</v>
      </c>
      <c r="G63" s="458">
        <f>G64+G65</f>
        <v>64</v>
      </c>
      <c r="H63" s="494">
        <f t="shared" ref="H63:H65" si="13">G63/E63*100</f>
        <v>6.4</v>
      </c>
      <c r="I63" s="495">
        <f t="shared" ref="I63:I65" si="14">G63/F63*100</f>
        <v>6.4</v>
      </c>
    </row>
    <row r="64" spans="1:9">
      <c r="A64" s="498"/>
      <c r="B64" s="497"/>
      <c r="C64" s="497"/>
      <c r="D64" s="354" t="s">
        <v>470</v>
      </c>
      <c r="E64" s="489">
        <v>700</v>
      </c>
      <c r="F64" s="499">
        <v>700</v>
      </c>
      <c r="G64" s="489">
        <v>55</v>
      </c>
      <c r="H64" s="500">
        <f t="shared" si="13"/>
        <v>7.8571428571428568</v>
      </c>
      <c r="I64" s="501">
        <f t="shared" si="14"/>
        <v>7.8571428571428568</v>
      </c>
    </row>
    <row r="65" spans="1:10" ht="15.75" thickBot="1">
      <c r="A65" s="498"/>
      <c r="B65" s="497"/>
      <c r="C65" s="497"/>
      <c r="D65" s="384" t="s">
        <v>448</v>
      </c>
      <c r="E65" s="489">
        <v>300</v>
      </c>
      <c r="F65" s="499">
        <v>300</v>
      </c>
      <c r="G65" s="489">
        <v>9</v>
      </c>
      <c r="H65" s="500">
        <f t="shared" si="13"/>
        <v>3</v>
      </c>
      <c r="I65" s="501">
        <f t="shared" si="14"/>
        <v>3</v>
      </c>
    </row>
    <row r="66" spans="1:10" ht="16.5" thickBot="1">
      <c r="A66" s="1152" t="s">
        <v>16</v>
      </c>
      <c r="B66" s="1153"/>
      <c r="C66" s="1154"/>
      <c r="D66" s="385"/>
      <c r="E66" s="502">
        <f>E7+E39+E53+E56+E59+E62</f>
        <v>456285</v>
      </c>
      <c r="F66" s="503">
        <f>F7+F39+F53+F56+F59+F62</f>
        <v>474495.50000000006</v>
      </c>
      <c r="G66" s="502">
        <f>G7+G39+G53+G56+G59+G62</f>
        <v>155048</v>
      </c>
      <c r="H66" s="504">
        <f t="shared" si="7"/>
        <v>33.980516563112964</v>
      </c>
      <c r="I66" s="505">
        <f t="shared" si="8"/>
        <v>32.676389976301138</v>
      </c>
      <c r="J66"/>
    </row>
    <row r="67" spans="1:10">
      <c r="A67" s="10"/>
      <c r="B67" s="10"/>
      <c r="C67" s="10"/>
      <c r="D67" s="10"/>
      <c r="E67" s="506"/>
      <c r="F67" s="506"/>
      <c r="G67" s="507"/>
      <c r="J67"/>
    </row>
    <row r="68" spans="1:10" ht="15.75" thickBot="1">
      <c r="A68" s="10"/>
      <c r="B68" s="10"/>
      <c r="C68" s="10"/>
      <c r="D68" s="10"/>
      <c r="E68" s="10"/>
      <c r="F68" s="10"/>
      <c r="G68" s="121"/>
    </row>
    <row r="69" spans="1:10">
      <c r="A69" s="17" t="s">
        <v>1</v>
      </c>
      <c r="B69" s="13" t="s">
        <v>2</v>
      </c>
      <c r="C69" s="508" t="s">
        <v>3</v>
      </c>
      <c r="D69" s="18"/>
      <c r="E69" s="13" t="s">
        <v>4</v>
      </c>
      <c r="F69" s="509" t="s">
        <v>265</v>
      </c>
      <c r="G69" s="510" t="s">
        <v>266</v>
      </c>
      <c r="H69" s="13" t="s">
        <v>267</v>
      </c>
      <c r="I69" s="451" t="s">
        <v>267</v>
      </c>
    </row>
    <row r="70" spans="1:10">
      <c r="A70" s="19" t="s">
        <v>5</v>
      </c>
      <c r="B70" s="14" t="s">
        <v>6</v>
      </c>
      <c r="C70" s="511" t="s">
        <v>7</v>
      </c>
      <c r="D70" s="20" t="s">
        <v>8</v>
      </c>
      <c r="E70" s="14" t="s">
        <v>177</v>
      </c>
      <c r="F70" s="512" t="s">
        <v>272</v>
      </c>
      <c r="G70" s="513" t="s">
        <v>269</v>
      </c>
      <c r="H70" s="14" t="s">
        <v>270</v>
      </c>
      <c r="I70" s="453" t="s">
        <v>271</v>
      </c>
    </row>
    <row r="71" spans="1:10" ht="15.75" thickBot="1">
      <c r="A71" s="514" t="s">
        <v>9</v>
      </c>
      <c r="B71" s="15" t="s">
        <v>10</v>
      </c>
      <c r="C71" s="515"/>
      <c r="D71" s="32"/>
      <c r="E71" s="15" t="s">
        <v>253</v>
      </c>
      <c r="F71" s="454">
        <v>46203</v>
      </c>
      <c r="G71" s="454">
        <v>46203</v>
      </c>
      <c r="H71" s="454" t="s">
        <v>163</v>
      </c>
      <c r="I71" s="455" t="s">
        <v>163</v>
      </c>
    </row>
    <row r="72" spans="1:10" ht="16.5" thickBot="1">
      <c r="A72" s="39" t="s">
        <v>273</v>
      </c>
      <c r="B72" s="516"/>
      <c r="C72" s="517"/>
      <c r="D72" s="518"/>
      <c r="E72" s="519"/>
      <c r="F72" s="520"/>
      <c r="G72" s="521"/>
      <c r="H72" s="516"/>
      <c r="I72" s="522"/>
    </row>
    <row r="73" spans="1:10">
      <c r="A73" s="523" t="s">
        <v>461</v>
      </c>
      <c r="B73" s="524" t="s">
        <v>471</v>
      </c>
      <c r="C73" s="525"/>
      <c r="D73" s="524"/>
      <c r="E73" s="526">
        <f>SUM(E74:E85)</f>
        <v>23569</v>
      </c>
      <c r="F73" s="526">
        <f>SUM(F74:F85)</f>
        <v>24693.8</v>
      </c>
      <c r="G73" s="527">
        <f>SUM(G74:G85)</f>
        <v>702</v>
      </c>
      <c r="H73" s="487">
        <f t="shared" ref="H73:H85" si="15">G73/E73*100</f>
        <v>2.9784886927744068</v>
      </c>
      <c r="I73" s="488">
        <f t="shared" ref="I73:I85" si="16">G73/F73*100</f>
        <v>2.8428188452162084</v>
      </c>
    </row>
    <row r="74" spans="1:10" ht="32.25" customHeight="1">
      <c r="A74" s="528" t="s">
        <v>461</v>
      </c>
      <c r="B74" s="529" t="s">
        <v>781</v>
      </c>
      <c r="C74" s="530" t="s">
        <v>472</v>
      </c>
      <c r="D74" s="383" t="s">
        <v>440</v>
      </c>
      <c r="E74" s="909">
        <v>1000</v>
      </c>
      <c r="F74" s="261">
        <v>1774.8</v>
      </c>
      <c r="G74" s="1026">
        <v>545</v>
      </c>
      <c r="H74" s="490">
        <f t="shared" si="15"/>
        <v>54.500000000000007</v>
      </c>
      <c r="I74" s="491">
        <f t="shared" si="16"/>
        <v>30.707685372999777</v>
      </c>
    </row>
    <row r="75" spans="1:10" ht="18" customHeight="1">
      <c r="A75" s="528" t="s">
        <v>461</v>
      </c>
      <c r="B75" s="529" t="s">
        <v>782</v>
      </c>
      <c r="C75" s="530" t="s">
        <v>570</v>
      </c>
      <c r="D75" s="383" t="s">
        <v>440</v>
      </c>
      <c r="E75" s="909">
        <v>5000</v>
      </c>
      <c r="F75" s="1111">
        <v>5000</v>
      </c>
      <c r="G75" s="1026">
        <v>0</v>
      </c>
      <c r="H75" s="490">
        <f t="shared" si="15"/>
        <v>0</v>
      </c>
      <c r="I75" s="491">
        <f t="shared" si="16"/>
        <v>0</v>
      </c>
    </row>
    <row r="76" spans="1:10">
      <c r="A76" s="528" t="s">
        <v>461</v>
      </c>
      <c r="B76" s="532" t="s">
        <v>481</v>
      </c>
      <c r="C76" s="530" t="s">
        <v>571</v>
      </c>
      <c r="D76" s="383" t="s">
        <v>440</v>
      </c>
      <c r="E76" s="909">
        <v>1500</v>
      </c>
      <c r="F76" s="261">
        <v>1500</v>
      </c>
      <c r="G76" s="135">
        <v>0</v>
      </c>
      <c r="H76" s="490">
        <f t="shared" si="15"/>
        <v>0</v>
      </c>
      <c r="I76" s="491">
        <f t="shared" si="16"/>
        <v>0</v>
      </c>
    </row>
    <row r="77" spans="1:10">
      <c r="A77" s="528" t="s">
        <v>461</v>
      </c>
      <c r="B77" s="532" t="s">
        <v>473</v>
      </c>
      <c r="C77" s="530" t="s">
        <v>474</v>
      </c>
      <c r="D77" s="383" t="s">
        <v>440</v>
      </c>
      <c r="E77" s="909">
        <v>2400</v>
      </c>
      <c r="F77" s="1111">
        <v>2400</v>
      </c>
      <c r="G77" s="135">
        <v>0</v>
      </c>
      <c r="H77" s="490">
        <f t="shared" si="15"/>
        <v>0</v>
      </c>
      <c r="I77" s="491">
        <f t="shared" si="16"/>
        <v>0</v>
      </c>
    </row>
    <row r="78" spans="1:10">
      <c r="A78" s="533" t="s">
        <v>461</v>
      </c>
      <c r="B78" s="532" t="s">
        <v>475</v>
      </c>
      <c r="C78" s="534" t="s">
        <v>572</v>
      </c>
      <c r="D78" s="383" t="s">
        <v>440</v>
      </c>
      <c r="E78" s="909">
        <v>2400</v>
      </c>
      <c r="F78" s="1112">
        <v>2400</v>
      </c>
      <c r="G78" s="335">
        <v>0</v>
      </c>
      <c r="H78" s="490">
        <f t="shared" si="15"/>
        <v>0</v>
      </c>
      <c r="I78" s="491">
        <f t="shared" si="16"/>
        <v>0</v>
      </c>
    </row>
    <row r="79" spans="1:10">
      <c r="A79" s="533" t="s">
        <v>461</v>
      </c>
      <c r="B79" s="529" t="s">
        <v>476</v>
      </c>
      <c r="C79" s="534" t="s">
        <v>573</v>
      </c>
      <c r="D79" s="383" t="s">
        <v>440</v>
      </c>
      <c r="E79" s="909">
        <v>158</v>
      </c>
      <c r="F79" s="1112">
        <v>158</v>
      </c>
      <c r="G79" s="335">
        <v>157</v>
      </c>
      <c r="H79" s="490">
        <f t="shared" si="15"/>
        <v>99.367088607594937</v>
      </c>
      <c r="I79" s="491">
        <f t="shared" si="16"/>
        <v>99.367088607594937</v>
      </c>
    </row>
    <row r="80" spans="1:10">
      <c r="A80" s="533" t="s">
        <v>461</v>
      </c>
      <c r="B80" s="532" t="s">
        <v>482</v>
      </c>
      <c r="C80" s="534" t="s">
        <v>483</v>
      </c>
      <c r="D80" s="383" t="s">
        <v>440</v>
      </c>
      <c r="E80" s="909">
        <v>2500</v>
      </c>
      <c r="F80" s="1112">
        <v>2500</v>
      </c>
      <c r="G80" s="335">
        <v>0</v>
      </c>
      <c r="H80" s="490">
        <f t="shared" si="15"/>
        <v>0</v>
      </c>
      <c r="I80" s="491">
        <f t="shared" si="16"/>
        <v>0</v>
      </c>
    </row>
    <row r="81" spans="1:10">
      <c r="A81" s="535" t="s">
        <v>461</v>
      </c>
      <c r="B81" s="532" t="s">
        <v>484</v>
      </c>
      <c r="C81" s="536" t="s">
        <v>485</v>
      </c>
      <c r="D81" s="383" t="s">
        <v>440</v>
      </c>
      <c r="E81" s="909">
        <v>2700</v>
      </c>
      <c r="F81" s="1113">
        <v>2700</v>
      </c>
      <c r="G81" s="335">
        <v>0</v>
      </c>
      <c r="H81" s="490">
        <f t="shared" si="15"/>
        <v>0</v>
      </c>
      <c r="I81" s="491">
        <f t="shared" si="16"/>
        <v>0</v>
      </c>
    </row>
    <row r="82" spans="1:10" ht="38.25">
      <c r="A82" s="535" t="s">
        <v>461</v>
      </c>
      <c r="B82" s="529" t="s">
        <v>576</v>
      </c>
      <c r="C82" s="537" t="s">
        <v>574</v>
      </c>
      <c r="D82" s="383" t="s">
        <v>440</v>
      </c>
      <c r="E82" s="909">
        <v>350</v>
      </c>
      <c r="F82" s="1112">
        <f>350+350</f>
        <v>700</v>
      </c>
      <c r="G82" s="335">
        <v>0</v>
      </c>
      <c r="H82" s="490">
        <f t="shared" si="15"/>
        <v>0</v>
      </c>
      <c r="I82" s="491">
        <f t="shared" si="16"/>
        <v>0</v>
      </c>
    </row>
    <row r="83" spans="1:10">
      <c r="A83" s="538" t="s">
        <v>461</v>
      </c>
      <c r="B83" s="532" t="s">
        <v>486</v>
      </c>
      <c r="C83" s="539" t="s">
        <v>575</v>
      </c>
      <c r="D83" s="383" t="s">
        <v>440</v>
      </c>
      <c r="E83" s="909">
        <v>2500</v>
      </c>
      <c r="F83" s="878">
        <v>2500</v>
      </c>
      <c r="G83" s="209">
        <v>0</v>
      </c>
      <c r="H83" s="490">
        <f t="shared" si="15"/>
        <v>0</v>
      </c>
      <c r="I83" s="491">
        <f t="shared" si="16"/>
        <v>0</v>
      </c>
    </row>
    <row r="84" spans="1:10">
      <c r="A84" s="538" t="s">
        <v>461</v>
      </c>
      <c r="B84" s="532" t="s">
        <v>477</v>
      </c>
      <c r="C84" s="539" t="s">
        <v>478</v>
      </c>
      <c r="D84" s="383" t="s">
        <v>440</v>
      </c>
      <c r="E84" s="909">
        <v>2061</v>
      </c>
      <c r="F84" s="878">
        <v>2061</v>
      </c>
      <c r="G84" s="209">
        <v>0</v>
      </c>
      <c r="H84" s="490">
        <f t="shared" si="15"/>
        <v>0</v>
      </c>
      <c r="I84" s="491">
        <f t="shared" si="16"/>
        <v>0</v>
      </c>
    </row>
    <row r="85" spans="1:10" ht="26.25">
      <c r="A85" s="538" t="s">
        <v>461</v>
      </c>
      <c r="B85" s="532" t="s">
        <v>479</v>
      </c>
      <c r="C85" s="540" t="s">
        <v>480</v>
      </c>
      <c r="D85" s="383" t="s">
        <v>440</v>
      </c>
      <c r="E85" s="909">
        <v>1000</v>
      </c>
      <c r="F85" s="931">
        <v>1000</v>
      </c>
      <c r="G85" s="335">
        <v>0</v>
      </c>
      <c r="H85" s="490">
        <f t="shared" si="15"/>
        <v>0</v>
      </c>
      <c r="I85" s="491">
        <f t="shared" si="16"/>
        <v>0</v>
      </c>
    </row>
    <row r="86" spans="1:10">
      <c r="A86" s="542"/>
      <c r="B86" s="532"/>
      <c r="C86" s="543"/>
      <c r="D86" s="544"/>
      <c r="E86" s="909"/>
      <c r="F86" s="931"/>
      <c r="G86" s="798"/>
      <c r="H86" s="546"/>
      <c r="I86" s="547"/>
    </row>
    <row r="87" spans="1:10">
      <c r="A87" s="548" t="s">
        <v>463</v>
      </c>
      <c r="B87" s="549" t="s">
        <v>577</v>
      </c>
      <c r="C87" s="549"/>
      <c r="D87" s="544"/>
      <c r="E87" s="245">
        <f>E88</f>
        <v>400</v>
      </c>
      <c r="F87" s="930">
        <f>F88</f>
        <v>400</v>
      </c>
      <c r="G87" s="1114">
        <f>G88</f>
        <v>0</v>
      </c>
      <c r="H87" s="487">
        <f t="shared" ref="H87:H88" si="17">G87/E87*100</f>
        <v>0</v>
      </c>
      <c r="I87" s="488">
        <f t="shared" ref="I87:I88" si="18">G87/F87*100</f>
        <v>0</v>
      </c>
    </row>
    <row r="88" spans="1:10">
      <c r="A88" s="550" t="s">
        <v>463</v>
      </c>
      <c r="B88" s="532" t="s">
        <v>487</v>
      </c>
      <c r="C88" s="551" t="s">
        <v>488</v>
      </c>
      <c r="D88" s="383" t="s">
        <v>440</v>
      </c>
      <c r="E88" s="531">
        <v>400</v>
      </c>
      <c r="F88" s="541">
        <v>400</v>
      </c>
      <c r="G88" s="545">
        <v>0</v>
      </c>
      <c r="H88" s="490">
        <f t="shared" si="17"/>
        <v>0</v>
      </c>
      <c r="I88" s="491">
        <f t="shared" si="18"/>
        <v>0</v>
      </c>
    </row>
    <row r="89" spans="1:10" ht="15.75" thickBot="1">
      <c r="A89" s="552"/>
      <c r="B89" s="553"/>
      <c r="C89" s="554"/>
      <c r="D89" s="555"/>
      <c r="E89" s="461"/>
      <c r="F89" s="556"/>
      <c r="G89" s="557"/>
      <c r="H89" s="558"/>
      <c r="I89" s="547"/>
    </row>
    <row r="90" spans="1:10" ht="16.5" thickBot="1">
      <c r="A90" s="559" t="s">
        <v>275</v>
      </c>
      <c r="B90" s="560"/>
      <c r="C90" s="560"/>
      <c r="D90" s="560"/>
      <c r="E90" s="561">
        <f>E73+E87</f>
        <v>23969</v>
      </c>
      <c r="F90" s="562">
        <f t="shared" ref="F90:G90" si="19">F73+F87</f>
        <v>25093.8</v>
      </c>
      <c r="G90" s="561">
        <f t="shared" si="19"/>
        <v>702</v>
      </c>
      <c r="H90" s="504">
        <f t="shared" ref="H90" si="20">G90/E90*100</f>
        <v>2.928783011389712</v>
      </c>
      <c r="I90" s="505">
        <f t="shared" ref="I90" si="21">G90/F90*100</f>
        <v>2.797503765870454</v>
      </c>
      <c r="J90"/>
    </row>
    <row r="91" spans="1:10" ht="16.5" thickBot="1">
      <c r="A91" s="563"/>
      <c r="B91" s="563"/>
      <c r="C91" s="563"/>
      <c r="D91" s="563"/>
      <c r="E91" s="563"/>
      <c r="F91" s="564"/>
      <c r="G91" s="565"/>
      <c r="H91" s="566"/>
      <c r="I91" s="566"/>
      <c r="J91"/>
    </row>
    <row r="92" spans="1:10" ht="16.5" thickBot="1">
      <c r="A92" s="567" t="s">
        <v>489</v>
      </c>
      <c r="B92" s="568"/>
      <c r="C92" s="569"/>
      <c r="D92" s="560"/>
      <c r="E92" s="561">
        <f>E66+E90</f>
        <v>480254</v>
      </c>
      <c r="F92" s="562">
        <f t="shared" ref="F92:G92" si="22">F66+F90</f>
        <v>499589.30000000005</v>
      </c>
      <c r="G92" s="561">
        <f t="shared" si="22"/>
        <v>155750</v>
      </c>
      <c r="H92" s="504">
        <f t="shared" ref="H92" si="23">G92/E92*100</f>
        <v>32.430755391938433</v>
      </c>
      <c r="I92" s="505">
        <f t="shared" ref="I92" si="24">G92/F92*100</f>
        <v>31.175607644118873</v>
      </c>
      <c r="J92"/>
    </row>
    <row r="93" spans="1:10">
      <c r="A93" s="10"/>
      <c r="B93" s="10"/>
      <c r="C93" s="10"/>
      <c r="D93" s="10"/>
      <c r="E93" s="10"/>
      <c r="F93" s="10"/>
      <c r="J93"/>
    </row>
    <row r="94" spans="1:10">
      <c r="A94" s="10"/>
      <c r="B94" s="10"/>
      <c r="C94" s="10"/>
      <c r="D94" s="10"/>
      <c r="E94" s="10"/>
      <c r="F94" s="10"/>
      <c r="J94"/>
    </row>
    <row r="95" spans="1:10">
      <c r="A95" s="10"/>
      <c r="B95" s="10"/>
      <c r="C95" s="10"/>
      <c r="D95" s="10"/>
      <c r="E95" s="10"/>
      <c r="F95" s="10"/>
    </row>
    <row r="97" spans="5:7">
      <c r="E97" s="156"/>
      <c r="F97" s="156"/>
      <c r="G97" s="427"/>
    </row>
    <row r="98" spans="5:7">
      <c r="E98" s="156"/>
      <c r="F98" s="156"/>
      <c r="G98" s="427"/>
    </row>
    <row r="99" spans="5:7">
      <c r="E99" s="156"/>
      <c r="F99" s="156"/>
      <c r="G99" s="427"/>
    </row>
  </sheetData>
  <mergeCells count="5">
    <mergeCell ref="A2:D2"/>
    <mergeCell ref="B7:C7"/>
    <mergeCell ref="B39:C39"/>
    <mergeCell ref="B59:C59"/>
    <mergeCell ref="A66:C66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0"/>
  <sheetViews>
    <sheetView zoomScaleNormal="100" workbookViewId="0">
      <selection activeCell="L34" sqref="L34"/>
    </sheetView>
  </sheetViews>
  <sheetFormatPr defaultRowHeight="15"/>
  <cols>
    <col min="1" max="2" width="12.7109375" customWidth="1"/>
    <col min="3" max="3" width="37" customWidth="1"/>
    <col min="4" max="4" width="51.5703125" customWidth="1"/>
    <col min="5" max="6" width="14.7109375" customWidth="1"/>
    <col min="7" max="7" width="14.7109375" style="10" customWidth="1"/>
    <col min="11" max="11" width="23" customWidth="1"/>
    <col min="12" max="12" width="25.28515625" customWidth="1"/>
  </cols>
  <sheetData>
    <row r="1" spans="1:9">
      <c r="A1" s="3"/>
      <c r="B1" s="3"/>
      <c r="C1" s="3"/>
      <c r="D1" s="3"/>
    </row>
    <row r="2" spans="1:9" ht="15.75">
      <c r="A2" s="1221" t="s">
        <v>144</v>
      </c>
      <c r="B2" s="1222"/>
      <c r="C2" s="1222"/>
      <c r="D2" s="1222"/>
    </row>
    <row r="3" spans="1:9" ht="15.75" thickBot="1">
      <c r="A3" s="3"/>
      <c r="B3" s="3"/>
      <c r="C3" s="3"/>
      <c r="D3" s="3"/>
      <c r="G3" s="133"/>
      <c r="I3" s="133" t="s">
        <v>709</v>
      </c>
    </row>
    <row r="4" spans="1:9">
      <c r="A4" s="44" t="s">
        <v>1</v>
      </c>
      <c r="B4" s="45" t="s">
        <v>2</v>
      </c>
      <c r="C4" s="46" t="s">
        <v>3</v>
      </c>
      <c r="D4" s="47"/>
      <c r="E4" s="13" t="s">
        <v>4</v>
      </c>
      <c r="F4" s="184" t="s">
        <v>265</v>
      </c>
      <c r="G4" s="164" t="s">
        <v>266</v>
      </c>
      <c r="H4" s="184" t="s">
        <v>267</v>
      </c>
      <c r="I4" s="185" t="s">
        <v>267</v>
      </c>
    </row>
    <row r="5" spans="1:9">
      <c r="A5" s="48" t="s">
        <v>5</v>
      </c>
      <c r="B5" s="49" t="s">
        <v>6</v>
      </c>
      <c r="C5" s="50" t="s">
        <v>7</v>
      </c>
      <c r="D5" s="51" t="s">
        <v>8</v>
      </c>
      <c r="E5" s="14" t="s">
        <v>177</v>
      </c>
      <c r="F5" s="186" t="s">
        <v>272</v>
      </c>
      <c r="G5" s="165" t="s">
        <v>269</v>
      </c>
      <c r="H5" s="186" t="s">
        <v>270</v>
      </c>
      <c r="I5" s="187" t="s">
        <v>271</v>
      </c>
    </row>
    <row r="6" spans="1:9" ht="15" customHeight="1" thickBot="1">
      <c r="A6" s="52" t="s">
        <v>9</v>
      </c>
      <c r="B6" s="55" t="s">
        <v>10</v>
      </c>
      <c r="C6" s="53"/>
      <c r="D6" s="54"/>
      <c r="E6" s="158" t="s">
        <v>253</v>
      </c>
      <c r="F6" s="188">
        <v>46203</v>
      </c>
      <c r="G6" s="188">
        <f>F6</f>
        <v>46203</v>
      </c>
      <c r="H6" s="188" t="s">
        <v>163</v>
      </c>
      <c r="I6" s="189" t="s">
        <v>163</v>
      </c>
    </row>
    <row r="7" spans="1:9" ht="15.75">
      <c r="A7" s="118" t="s">
        <v>145</v>
      </c>
      <c r="B7" s="119"/>
      <c r="C7" s="119"/>
      <c r="D7" s="119"/>
      <c r="E7" s="163"/>
      <c r="F7" s="169"/>
      <c r="G7" s="191"/>
      <c r="H7" s="191"/>
      <c r="I7" s="120"/>
    </row>
    <row r="8" spans="1:9">
      <c r="A8" s="303" t="s">
        <v>146</v>
      </c>
      <c r="B8" s="1223" t="s">
        <v>147</v>
      </c>
      <c r="C8" s="1224"/>
      <c r="D8" s="305"/>
      <c r="E8" s="258">
        <f>E9+E13+E22+E16</f>
        <v>7800.3</v>
      </c>
      <c r="F8" s="258">
        <f>F9+F13+F22+F16+F19</f>
        <v>12423.2</v>
      </c>
      <c r="G8" s="134">
        <f>G9+G13+G22+G16+G19</f>
        <v>9339</v>
      </c>
      <c r="H8" s="395">
        <f>G8/E8*100</f>
        <v>119.72616437829313</v>
      </c>
      <c r="I8" s="396">
        <f>G8/F8*100</f>
        <v>75.173868246506544</v>
      </c>
    </row>
    <row r="9" spans="1:9">
      <c r="A9" s="309"/>
      <c r="B9" s="149"/>
      <c r="C9" s="170" t="s">
        <v>148</v>
      </c>
      <c r="D9" s="412" t="s">
        <v>153</v>
      </c>
      <c r="E9" s="258">
        <f>SUM(E10+E11)</f>
        <v>7800.3</v>
      </c>
      <c r="F9" s="258">
        <f t="shared" ref="F9:G9" si="0">SUM(F10+F11)</f>
        <v>7800.3</v>
      </c>
      <c r="G9" s="134">
        <f t="shared" si="0"/>
        <v>6730</v>
      </c>
      <c r="H9" s="395">
        <f>G9/E9*100</f>
        <v>86.278732869248614</v>
      </c>
      <c r="I9" s="396">
        <f>G9/F9*100</f>
        <v>86.278732869248614</v>
      </c>
    </row>
    <row r="10" spans="1:9">
      <c r="A10" s="397"/>
      <c r="B10" s="398"/>
      <c r="C10" s="399"/>
      <c r="D10" s="400" t="s">
        <v>103</v>
      </c>
      <c r="E10" s="257">
        <v>300.3</v>
      </c>
      <c r="F10" s="257">
        <v>300.3</v>
      </c>
      <c r="G10" s="135">
        <v>129</v>
      </c>
      <c r="H10" s="240">
        <f t="shared" ref="H10:H11" si="1">G10/E10*100</f>
        <v>42.957042957042958</v>
      </c>
      <c r="I10" s="241">
        <f t="shared" ref="I10:I11" si="2">G10/F10*100</f>
        <v>42.957042957042958</v>
      </c>
    </row>
    <row r="11" spans="1:9">
      <c r="A11" s="397"/>
      <c r="B11" s="149"/>
      <c r="C11" s="170" t="s">
        <v>213</v>
      </c>
      <c r="D11" s="413" t="s">
        <v>496</v>
      </c>
      <c r="E11" s="257">
        <v>7500</v>
      </c>
      <c r="F11" s="257">
        <v>7500</v>
      </c>
      <c r="G11" s="135">
        <v>6601</v>
      </c>
      <c r="H11" s="240">
        <f t="shared" si="1"/>
        <v>88.013333333333335</v>
      </c>
      <c r="I11" s="241">
        <f t="shared" si="2"/>
        <v>88.013333333333335</v>
      </c>
    </row>
    <row r="12" spans="1:9">
      <c r="A12" s="397"/>
      <c r="B12" s="149"/>
      <c r="C12" s="170"/>
      <c r="D12" s="400"/>
      <c r="E12" s="257"/>
      <c r="F12" s="257"/>
      <c r="G12" s="135"/>
      <c r="H12" s="137"/>
      <c r="I12" s="241"/>
    </row>
    <row r="13" spans="1:9">
      <c r="A13" s="397"/>
      <c r="B13" s="149"/>
      <c r="C13" s="170"/>
      <c r="D13" s="305" t="s">
        <v>492</v>
      </c>
      <c r="E13" s="258">
        <f>SUM(E14)</f>
        <v>0</v>
      </c>
      <c r="F13" s="258">
        <f t="shared" ref="F13:G13" si="3">SUM(F14)</f>
        <v>1726.8</v>
      </c>
      <c r="G13" s="134">
        <f t="shared" si="3"/>
        <v>1740</v>
      </c>
      <c r="H13" s="443" t="s">
        <v>214</v>
      </c>
      <c r="I13" s="396">
        <f>G13/F13*100</f>
        <v>100.76441973592773</v>
      </c>
    </row>
    <row r="14" spans="1:9">
      <c r="A14" s="397"/>
      <c r="B14" s="149"/>
      <c r="C14" s="170"/>
      <c r="D14" s="400" t="s">
        <v>493</v>
      </c>
      <c r="E14" s="257">
        <v>0</v>
      </c>
      <c r="F14" s="257">
        <v>1726.8</v>
      </c>
      <c r="G14" s="135">
        <v>1740</v>
      </c>
      <c r="H14" s="444" t="s">
        <v>214</v>
      </c>
      <c r="I14" s="241">
        <f t="shared" ref="I14" si="4">G14/F14*100</f>
        <v>100.76441973592773</v>
      </c>
    </row>
    <row r="15" spans="1:9">
      <c r="A15" s="397"/>
      <c r="B15" s="149"/>
      <c r="C15" s="170"/>
      <c r="D15" s="400"/>
      <c r="E15" s="257"/>
      <c r="F15" s="257"/>
      <c r="G15" s="135"/>
      <c r="H15" s="444"/>
      <c r="I15" s="445"/>
    </row>
    <row r="16" spans="1:9">
      <c r="A16" s="397"/>
      <c r="B16" s="149"/>
      <c r="C16" s="170"/>
      <c r="D16" s="305" t="s">
        <v>440</v>
      </c>
      <c r="E16" s="258">
        <f>E17</f>
        <v>0</v>
      </c>
      <c r="F16" s="258">
        <f>F17</f>
        <v>0</v>
      </c>
      <c r="G16" s="136">
        <f>G17</f>
        <v>234</v>
      </c>
      <c r="H16" s="443" t="s">
        <v>214</v>
      </c>
      <c r="I16" s="446" t="s">
        <v>214</v>
      </c>
    </row>
    <row r="17" spans="1:12">
      <c r="A17" s="397"/>
      <c r="B17" s="149"/>
      <c r="C17" s="170"/>
      <c r="D17" s="400" t="s">
        <v>494</v>
      </c>
      <c r="E17" s="257">
        <v>0</v>
      </c>
      <c r="F17" s="257">
        <v>0</v>
      </c>
      <c r="G17" s="135">
        <v>234</v>
      </c>
      <c r="H17" s="444" t="s">
        <v>214</v>
      </c>
      <c r="I17" s="336" t="s">
        <v>214</v>
      </c>
    </row>
    <row r="18" spans="1:12">
      <c r="A18" s="397"/>
      <c r="B18" s="149"/>
      <c r="C18" s="170"/>
      <c r="D18" s="400"/>
      <c r="E18" s="257"/>
      <c r="F18" s="257"/>
      <c r="G18" s="135"/>
      <c r="H18" s="137"/>
      <c r="I18" s="241"/>
    </row>
    <row r="19" spans="1:12">
      <c r="A19" s="397"/>
      <c r="B19" s="149"/>
      <c r="C19" s="170"/>
      <c r="D19" s="305" t="s">
        <v>502</v>
      </c>
      <c r="E19" s="258">
        <f>E20</f>
        <v>0</v>
      </c>
      <c r="F19" s="258">
        <f>F20</f>
        <v>2808.2</v>
      </c>
      <c r="G19" s="136">
        <f>G20</f>
        <v>0</v>
      </c>
      <c r="H19" s="443" t="s">
        <v>214</v>
      </c>
      <c r="I19" s="447">
        <f>G19/F19*100</f>
        <v>0</v>
      </c>
    </row>
    <row r="20" spans="1:12">
      <c r="A20" s="397"/>
      <c r="B20" s="149"/>
      <c r="C20" s="170" t="s">
        <v>504</v>
      </c>
      <c r="D20" s="400" t="s">
        <v>503</v>
      </c>
      <c r="E20" s="257">
        <v>0</v>
      </c>
      <c r="F20" s="257">
        <v>2808.2</v>
      </c>
      <c r="G20" s="135">
        <v>0</v>
      </c>
      <c r="H20" s="444" t="s">
        <v>214</v>
      </c>
      <c r="I20" s="445">
        <f>G20/F20*100</f>
        <v>0</v>
      </c>
    </row>
    <row r="21" spans="1:12">
      <c r="A21" s="397"/>
      <c r="B21" s="149"/>
      <c r="C21" s="170"/>
      <c r="D21" s="400"/>
      <c r="E21" s="257"/>
      <c r="F21" s="257"/>
      <c r="G21" s="135"/>
      <c r="H21" s="137"/>
      <c r="I21" s="448"/>
    </row>
    <row r="22" spans="1:12">
      <c r="A22" s="397"/>
      <c r="B22" s="149"/>
      <c r="C22" s="170"/>
      <c r="D22" s="305" t="s">
        <v>421</v>
      </c>
      <c r="E22" s="258">
        <f>SUM(E23)</f>
        <v>0</v>
      </c>
      <c r="F22" s="258">
        <f t="shared" ref="F22:G22" si="5">SUM(F23)</f>
        <v>87.9</v>
      </c>
      <c r="G22" s="134">
        <f t="shared" si="5"/>
        <v>635</v>
      </c>
      <c r="H22" s="443" t="s">
        <v>214</v>
      </c>
      <c r="I22" s="396">
        <f>G22/F22*100</f>
        <v>722.41183162684865</v>
      </c>
    </row>
    <row r="23" spans="1:12" ht="15" customHeight="1">
      <c r="A23" s="397"/>
      <c r="B23" s="401"/>
      <c r="C23" s="402"/>
      <c r="D23" s="400" t="s">
        <v>495</v>
      </c>
      <c r="E23" s="257">
        <v>0</v>
      </c>
      <c r="F23" s="257">
        <v>87.9</v>
      </c>
      <c r="G23" s="137">
        <v>635</v>
      </c>
      <c r="H23" s="444" t="s">
        <v>214</v>
      </c>
      <c r="I23" s="241">
        <f t="shared" ref="I23" si="6">G23/F23*100</f>
        <v>722.41183162684865</v>
      </c>
    </row>
    <row r="24" spans="1:12">
      <c r="A24" s="397"/>
      <c r="B24" s="401"/>
      <c r="C24" s="399"/>
      <c r="D24" s="403"/>
      <c r="E24" s="257"/>
      <c r="F24" s="257"/>
      <c r="G24" s="134"/>
      <c r="H24" s="134"/>
      <c r="I24" s="396"/>
    </row>
    <row r="25" spans="1:12">
      <c r="A25" s="323" t="s">
        <v>252</v>
      </c>
      <c r="B25" s="404" t="s">
        <v>248</v>
      </c>
      <c r="C25" s="314"/>
      <c r="D25" s="405"/>
      <c r="E25" s="258">
        <f>E26</f>
        <v>79</v>
      </c>
      <c r="F25" s="258">
        <f>F26</f>
        <v>82</v>
      </c>
      <c r="G25" s="134">
        <f>G26</f>
        <v>47</v>
      </c>
      <c r="H25" s="134">
        <f>G25/E25*100</f>
        <v>59.493670886075947</v>
      </c>
      <c r="I25" s="396">
        <f>G25/F25*100</f>
        <v>57.317073170731703</v>
      </c>
      <c r="J25" s="156"/>
    </row>
    <row r="26" spans="1:12">
      <c r="A26" s="309"/>
      <c r="B26" s="406"/>
      <c r="C26" s="170" t="s">
        <v>149</v>
      </c>
      <c r="D26" s="412" t="s">
        <v>150</v>
      </c>
      <c r="E26" s="257">
        <v>79</v>
      </c>
      <c r="F26" s="257">
        <v>82</v>
      </c>
      <c r="G26" s="146">
        <v>47</v>
      </c>
      <c r="H26" s="138">
        <f t="shared" ref="H26" si="7">G26/E26*100</f>
        <v>59.493670886075947</v>
      </c>
      <c r="I26" s="243">
        <f t="shared" ref="I26" si="8">G26/F26*100</f>
        <v>57.317073170731703</v>
      </c>
    </row>
    <row r="27" spans="1:12" ht="15.75" thickBot="1">
      <c r="A27" s="407"/>
      <c r="B27" s="408"/>
      <c r="C27" s="409"/>
      <c r="D27" s="410"/>
      <c r="E27" s="138"/>
      <c r="F27" s="227"/>
      <c r="G27" s="146"/>
      <c r="H27" s="242"/>
      <c r="I27" s="243"/>
      <c r="L27" s="392"/>
    </row>
    <row r="28" spans="1:12" ht="16.5" thickBot="1">
      <c r="A28" s="1166" t="s">
        <v>16</v>
      </c>
      <c r="B28" s="1167"/>
      <c r="C28" s="1168"/>
      <c r="D28" s="411"/>
      <c r="E28" s="865">
        <f>E8+E25</f>
        <v>7879.3</v>
      </c>
      <c r="F28" s="865">
        <f t="shared" ref="F28" si="9">F8+F25</f>
        <v>12505.2</v>
      </c>
      <c r="G28" s="864">
        <f>G8+G25</f>
        <v>9386</v>
      </c>
      <c r="H28" s="1053">
        <f t="shared" ref="H28" si="10">G28/E28*100</f>
        <v>119.12225705329153</v>
      </c>
      <c r="I28" s="1054">
        <f t="shared" ref="I28" si="11">G28/F28*100</f>
        <v>75.056776381025486</v>
      </c>
      <c r="K28" s="393"/>
      <c r="L28" s="394"/>
    </row>
    <row r="29" spans="1:12" ht="15.75" thickBot="1">
      <c r="E29" s="1101"/>
      <c r="F29" s="1101"/>
      <c r="G29" s="1102"/>
      <c r="H29" s="872"/>
    </row>
    <row r="30" spans="1:12" ht="15" customHeight="1">
      <c r="A30" s="192" t="s">
        <v>1</v>
      </c>
      <c r="B30" s="184" t="s">
        <v>2</v>
      </c>
      <c r="C30" s="193" t="s">
        <v>3</v>
      </c>
      <c r="D30" s="194"/>
      <c r="E30" s="184" t="s">
        <v>4</v>
      </c>
      <c r="F30" s="184" t="s">
        <v>265</v>
      </c>
      <c r="G30" s="184" t="s">
        <v>266</v>
      </c>
      <c r="H30" s="184" t="s">
        <v>267</v>
      </c>
      <c r="I30" s="185" t="s">
        <v>267</v>
      </c>
    </row>
    <row r="31" spans="1:12">
      <c r="A31" s="195" t="s">
        <v>5</v>
      </c>
      <c r="B31" s="186" t="s">
        <v>6</v>
      </c>
      <c r="C31" s="196" t="s">
        <v>7</v>
      </c>
      <c r="D31" s="197" t="s">
        <v>8</v>
      </c>
      <c r="E31" s="186" t="s">
        <v>177</v>
      </c>
      <c r="F31" s="186" t="s">
        <v>272</v>
      </c>
      <c r="G31" s="186" t="s">
        <v>269</v>
      </c>
      <c r="H31" s="186" t="s">
        <v>270</v>
      </c>
      <c r="I31" s="187" t="s">
        <v>271</v>
      </c>
      <c r="L31" s="428"/>
    </row>
    <row r="32" spans="1:12" ht="15.75" thickBot="1">
      <c r="A32" s="198" t="s">
        <v>9</v>
      </c>
      <c r="B32" s="158" t="s">
        <v>10</v>
      </c>
      <c r="C32" s="199"/>
      <c r="D32" s="200"/>
      <c r="E32" s="158" t="s">
        <v>253</v>
      </c>
      <c r="F32" s="188">
        <v>46203</v>
      </c>
      <c r="G32" s="188">
        <f>F32</f>
        <v>46203</v>
      </c>
      <c r="H32" s="188" t="s">
        <v>163</v>
      </c>
      <c r="I32" s="189" t="s">
        <v>163</v>
      </c>
    </row>
    <row r="33" spans="1:12" ht="15.75">
      <c r="A33" s="201" t="s">
        <v>273</v>
      </c>
      <c r="B33" s="202"/>
      <c r="C33" s="203"/>
      <c r="D33" s="204"/>
      <c r="E33" s="947"/>
      <c r="F33" s="1079"/>
      <c r="G33" s="947"/>
      <c r="H33" s="202"/>
      <c r="I33" s="971"/>
    </row>
    <row r="34" spans="1:12">
      <c r="A34" s="205" t="s">
        <v>146</v>
      </c>
      <c r="B34" s="1169" t="s">
        <v>147</v>
      </c>
      <c r="C34" s="1169"/>
      <c r="D34" s="1169"/>
      <c r="E34" s="1103">
        <f>SUM(E35:E35)</f>
        <v>0</v>
      </c>
      <c r="F34" s="1103">
        <f>SUM(F35:F35)</f>
        <v>2971.7</v>
      </c>
      <c r="G34" s="1103">
        <f>SUM(G35:G35)</f>
        <v>2972</v>
      </c>
      <c r="H34" s="1104" t="s">
        <v>214</v>
      </c>
      <c r="I34" s="1105">
        <f>(G34/F34)*100</f>
        <v>100.01009523168558</v>
      </c>
    </row>
    <row r="35" spans="1:12" ht="26.25" thickBot="1">
      <c r="A35" s="297" t="s">
        <v>146</v>
      </c>
      <c r="B35" s="298" t="s">
        <v>293</v>
      </c>
      <c r="C35" s="299" t="s">
        <v>294</v>
      </c>
      <c r="D35" s="300" t="s">
        <v>420</v>
      </c>
      <c r="E35" s="1040">
        <v>0</v>
      </c>
      <c r="F35" s="1106">
        <v>2971.7</v>
      </c>
      <c r="G35" s="1040">
        <v>2972</v>
      </c>
      <c r="H35" s="1046" t="s">
        <v>214</v>
      </c>
      <c r="I35" s="243">
        <f t="shared" ref="I35" si="12">G35/F35*100</f>
        <v>100.01009523168558</v>
      </c>
    </row>
    <row r="36" spans="1:12" ht="16.5" thickBot="1">
      <c r="A36" s="212" t="s">
        <v>275</v>
      </c>
      <c r="B36" s="213"/>
      <c r="C36" s="213"/>
      <c r="D36" s="213"/>
      <c r="E36" s="887">
        <f>E34</f>
        <v>0</v>
      </c>
      <c r="F36" s="888">
        <f>F34</f>
        <v>2971.7</v>
      </c>
      <c r="G36" s="887">
        <f>G34</f>
        <v>2972</v>
      </c>
      <c r="H36" s="1086" t="s">
        <v>214</v>
      </c>
      <c r="I36" s="1054">
        <f>G36/F36*100</f>
        <v>100.01009523168558</v>
      </c>
    </row>
    <row r="37" spans="1:12" ht="16.5" thickBot="1">
      <c r="A37" s="214"/>
      <c r="B37" s="214"/>
      <c r="C37" s="214"/>
      <c r="D37" s="214"/>
      <c r="E37" s="214"/>
      <c r="F37" s="215"/>
      <c r="G37" s="214"/>
      <c r="H37" s="886"/>
      <c r="I37" s="886"/>
    </row>
    <row r="38" spans="1:12" ht="16.5" thickBot="1">
      <c r="A38" s="223" t="s">
        <v>287</v>
      </c>
      <c r="B38" s="224"/>
      <c r="C38" s="225"/>
      <c r="D38" s="226"/>
      <c r="E38" s="942">
        <f>E28+E36</f>
        <v>7879.3</v>
      </c>
      <c r="F38" s="1107">
        <f>F28+F36</f>
        <v>15476.900000000001</v>
      </c>
      <c r="G38" s="1108">
        <f>G28+G36</f>
        <v>12358</v>
      </c>
      <c r="H38" s="943">
        <f>(G38/E38)*100</f>
        <v>156.84134377419315</v>
      </c>
      <c r="I38" s="945">
        <f>(G38/F38)*100</f>
        <v>79.848031582552053</v>
      </c>
      <c r="K38" s="392"/>
      <c r="L38" s="392"/>
    </row>
    <row r="39" spans="1:12" ht="15.75">
      <c r="G39"/>
      <c r="K39" s="393"/>
      <c r="L39" s="394"/>
    </row>
    <row r="40" spans="1:12">
      <c r="G40"/>
    </row>
  </sheetData>
  <mergeCells count="4">
    <mergeCell ref="A2:D2"/>
    <mergeCell ref="A28:C28"/>
    <mergeCell ref="B34:D34"/>
    <mergeCell ref="B8:C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04'!Oblast_tisku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2026-09-15T05:30:00Z</cp:lastPrinted>
  <dcterms:created xsi:type="dcterms:W3CDTF">2014-06-06T09:29:24Z</dcterms:created>
  <dcterms:modified xsi:type="dcterms:W3CDTF">2026-09-15T07:38:28Z</dcterms:modified>
</cp:coreProperties>
</file>