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8x3146\Desktop\"/>
    </mc:Choice>
  </mc:AlternateContent>
  <bookViews>
    <workbookView xWindow="240" yWindow="90" windowWidth="17235" windowHeight="7230" tabRatio="599" activeTab="3"/>
  </bookViews>
  <sheets>
    <sheet name="Kap.01" sheetId="1" r:id="rId1"/>
    <sheet name="Kap.02" sheetId="2" r:id="rId2"/>
    <sheet name="Kap. 03" sheetId="3" r:id="rId3"/>
    <sheet name="Kap. 04" sheetId="20" r:id="rId4"/>
    <sheet name="Kap. 05" sheetId="5" r:id="rId5"/>
    <sheet name="Kap. 06" sheetId="19" r:id="rId6"/>
    <sheet name="Kap. 07" sheetId="7" r:id="rId7"/>
    <sheet name="Kap. 08" sheetId="8" r:id="rId8"/>
    <sheet name="Kap. 09" sheetId="9" r:id="rId9"/>
    <sheet name="Kap. 10" sheetId="13" r:id="rId10"/>
    <sheet name="List1" sheetId="21" r:id="rId11"/>
  </sheets>
  <definedNames>
    <definedName name="_xlnm.Print_Area" localSheetId="2">'Kap. 03'!$A$1:$I$39</definedName>
    <definedName name="_xlnm.Print_Area" localSheetId="3">'Kap. 04'!$A$1:$I$278</definedName>
    <definedName name="_xlnm.Print_Area" localSheetId="4">'Kap. 05'!$A$1:$I$132</definedName>
    <definedName name="_xlnm.Print_Area" localSheetId="5">'Kap. 06'!$A$2:$I$72</definedName>
    <definedName name="_xlnm.Print_Area" localSheetId="6">'Kap. 07'!$A$1:$I$42</definedName>
    <definedName name="_xlnm.Print_Area" localSheetId="7">'Kap. 08'!$A$1:$I$51</definedName>
    <definedName name="_xlnm.Print_Area" localSheetId="8">'Kap. 09'!$A$1:$I$199</definedName>
    <definedName name="_xlnm.Print_Area" localSheetId="9">'Kap. 10'!$A$1:$I$22</definedName>
    <definedName name="_xlnm.Print_Area" localSheetId="0">Kap.01!$A$1:$J$49</definedName>
    <definedName name="_xlnm.Print_Area" localSheetId="1">Kap.02!$A$1:$I$85</definedName>
  </definedNames>
  <calcPr calcId="171027"/>
</workbook>
</file>

<file path=xl/calcChain.xml><?xml version="1.0" encoding="utf-8"?>
<calcChain xmlns="http://schemas.openxmlformats.org/spreadsheetml/2006/main">
  <c r="I43" i="5" l="1"/>
  <c r="F10" i="5"/>
  <c r="F103" i="5" l="1"/>
  <c r="G103" i="5"/>
  <c r="E103" i="5"/>
  <c r="F13" i="5"/>
  <c r="G68" i="5"/>
  <c r="F68" i="5"/>
  <c r="E68" i="5"/>
  <c r="H63" i="5"/>
  <c r="I63" i="5"/>
  <c r="G13" i="5"/>
  <c r="E13" i="5"/>
  <c r="F36" i="5"/>
  <c r="G36" i="5"/>
  <c r="E36" i="5"/>
  <c r="G30" i="5"/>
  <c r="E30" i="5"/>
  <c r="F6" i="5"/>
  <c r="G6" i="5"/>
  <c r="E6" i="5"/>
  <c r="G61" i="9"/>
  <c r="F61" i="9"/>
  <c r="E61" i="9"/>
  <c r="F68" i="9"/>
  <c r="G68" i="9"/>
  <c r="H68" i="9"/>
  <c r="I68" i="9"/>
  <c r="E68" i="9"/>
  <c r="G9" i="13" l="1"/>
  <c r="F9" i="13"/>
  <c r="I17" i="19"/>
  <c r="G17" i="19"/>
  <c r="E17" i="19"/>
  <c r="F17" i="19"/>
  <c r="I58" i="19"/>
  <c r="F57" i="19"/>
  <c r="G57" i="19"/>
  <c r="E57" i="19"/>
  <c r="H58" i="19"/>
  <c r="I131" i="20" l="1"/>
  <c r="I19" i="19" l="1"/>
  <c r="I34" i="19"/>
  <c r="H34" i="19"/>
  <c r="I32" i="19"/>
  <c r="H32" i="19"/>
  <c r="I31" i="19"/>
  <c r="H31" i="19"/>
  <c r="I30" i="19"/>
  <c r="H30" i="19"/>
  <c r="I29" i="19"/>
  <c r="H29" i="19"/>
  <c r="I28" i="19"/>
  <c r="H28" i="19"/>
  <c r="I27" i="19"/>
  <c r="H27" i="19"/>
  <c r="I26" i="19"/>
  <c r="H26" i="19"/>
  <c r="I25" i="19"/>
  <c r="H25" i="19"/>
  <c r="I24" i="19"/>
  <c r="H24" i="19"/>
  <c r="I23" i="19"/>
  <c r="H23" i="19"/>
  <c r="I22" i="19"/>
  <c r="H22" i="19"/>
  <c r="G21" i="19"/>
  <c r="F21" i="19"/>
  <c r="E21" i="19"/>
  <c r="H21" i="19" l="1"/>
  <c r="I21" i="19"/>
  <c r="I196" i="9" l="1"/>
  <c r="H196" i="9"/>
  <c r="I195" i="9"/>
  <c r="H195" i="9"/>
  <c r="I194" i="9"/>
  <c r="H194" i="9"/>
  <c r="I193" i="9"/>
  <c r="H193" i="9"/>
  <c r="I192" i="9"/>
  <c r="H192" i="9"/>
  <c r="I191" i="9"/>
  <c r="H191" i="9"/>
  <c r="I190" i="9"/>
  <c r="H190" i="9"/>
  <c r="I189" i="9"/>
  <c r="H189" i="9"/>
  <c r="I188" i="9"/>
  <c r="H188" i="9"/>
  <c r="I187" i="9"/>
  <c r="H187" i="9"/>
  <c r="I186" i="9"/>
  <c r="H186" i="9"/>
  <c r="I185" i="9"/>
  <c r="H185" i="9"/>
  <c r="I184" i="9"/>
  <c r="H184" i="9"/>
  <c r="I183" i="9"/>
  <c r="H183" i="9"/>
  <c r="H182" i="9"/>
  <c r="I181" i="9"/>
  <c r="H181" i="9"/>
  <c r="I180" i="9"/>
  <c r="H180" i="9"/>
  <c r="I179" i="9"/>
  <c r="H179" i="9"/>
  <c r="I178" i="9"/>
  <c r="H178" i="9"/>
  <c r="I177" i="9"/>
  <c r="H177" i="9"/>
  <c r="G176" i="9"/>
  <c r="G173" i="9" s="1"/>
  <c r="F176" i="9"/>
  <c r="F173" i="9" s="1"/>
  <c r="E176" i="9"/>
  <c r="I171" i="9"/>
  <c r="H171" i="9"/>
  <c r="G170" i="9"/>
  <c r="F170" i="9"/>
  <c r="E170" i="9"/>
  <c r="I141" i="9"/>
  <c r="H141" i="9"/>
  <c r="I140" i="9"/>
  <c r="H140" i="9"/>
  <c r="I139" i="9"/>
  <c r="H139" i="9"/>
  <c r="I138" i="9"/>
  <c r="H138" i="9"/>
  <c r="H137" i="9"/>
  <c r="I134" i="9"/>
  <c r="H134" i="9"/>
  <c r="I133" i="9"/>
  <c r="H133" i="9"/>
  <c r="I132" i="9"/>
  <c r="I131" i="9"/>
  <c r="H131" i="9"/>
  <c r="I130" i="9"/>
  <c r="H130" i="9"/>
  <c r="I129" i="9"/>
  <c r="I128" i="9"/>
  <c r="I127" i="9"/>
  <c r="H127" i="9"/>
  <c r="I126" i="9"/>
  <c r="H126" i="9"/>
  <c r="I125" i="9"/>
  <c r="I124" i="9"/>
  <c r="H124" i="9"/>
  <c r="I123" i="9"/>
  <c r="H123" i="9"/>
  <c r="I122" i="9"/>
  <c r="I121" i="9"/>
  <c r="H121" i="9"/>
  <c r="I120" i="9"/>
  <c r="I119" i="9"/>
  <c r="I106" i="9"/>
  <c r="H106" i="9"/>
  <c r="I105" i="9"/>
  <c r="I104" i="9"/>
  <c r="I103" i="9"/>
  <c r="H103" i="9"/>
  <c r="I102" i="9"/>
  <c r="I101" i="9"/>
  <c r="H101" i="9"/>
  <c r="I100" i="9"/>
  <c r="I99" i="9"/>
  <c r="I98" i="9"/>
  <c r="H98" i="9"/>
  <c r="I97" i="9"/>
  <c r="H97" i="9"/>
  <c r="I96" i="9"/>
  <c r="H96" i="9"/>
  <c r="I95" i="9"/>
  <c r="I94" i="9"/>
  <c r="I93" i="9"/>
  <c r="H93" i="9"/>
  <c r="I92" i="9"/>
  <c r="H92" i="9"/>
  <c r="I91" i="9"/>
  <c r="I90" i="9"/>
  <c r="I89" i="9"/>
  <c r="H89" i="9"/>
  <c r="I88" i="9"/>
  <c r="I87" i="9"/>
  <c r="I86" i="9"/>
  <c r="H86" i="9"/>
  <c r="I85" i="9"/>
  <c r="I84" i="9"/>
  <c r="H84" i="9"/>
  <c r="I83" i="9"/>
  <c r="H83" i="9"/>
  <c r="G82" i="9"/>
  <c r="F82" i="9"/>
  <c r="E82" i="9"/>
  <c r="I80" i="9"/>
  <c r="H80" i="9"/>
  <c r="I79" i="9"/>
  <c r="H79" i="9"/>
  <c r="I78" i="9"/>
  <c r="H78" i="9"/>
  <c r="I77" i="9"/>
  <c r="H77" i="9"/>
  <c r="I76" i="9"/>
  <c r="H76" i="9"/>
  <c r="I75" i="9"/>
  <c r="H75" i="9"/>
  <c r="I74" i="9"/>
  <c r="H74" i="9"/>
  <c r="I73" i="9"/>
  <c r="H73" i="9"/>
  <c r="G72" i="9"/>
  <c r="F72" i="9"/>
  <c r="E72" i="9"/>
  <c r="I66" i="9"/>
  <c r="I65" i="9"/>
  <c r="H65" i="9"/>
  <c r="I64" i="9"/>
  <c r="H64" i="9"/>
  <c r="I63" i="9"/>
  <c r="H63" i="9"/>
  <c r="I62" i="9"/>
  <c r="H62" i="9"/>
  <c r="I52" i="9"/>
  <c r="H52" i="9"/>
  <c r="I51" i="9"/>
  <c r="I50" i="9"/>
  <c r="H50" i="9"/>
  <c r="I48" i="9"/>
  <c r="I47" i="9"/>
  <c r="H47" i="9"/>
  <c r="I46" i="9"/>
  <c r="H46" i="9"/>
  <c r="I45" i="9"/>
  <c r="H45" i="9"/>
  <c r="I43" i="9"/>
  <c r="I42" i="9"/>
  <c r="I41" i="9"/>
  <c r="I40" i="9"/>
  <c r="H40" i="9"/>
  <c r="I39" i="9"/>
  <c r="H39" i="9"/>
  <c r="I38" i="9"/>
  <c r="I37" i="9"/>
  <c r="I36" i="9"/>
  <c r="I35" i="9"/>
  <c r="H35" i="9"/>
  <c r="I34" i="9"/>
  <c r="H34" i="9"/>
  <c r="I33" i="9"/>
  <c r="H33" i="9"/>
  <c r="I32" i="9"/>
  <c r="I31" i="9"/>
  <c r="I30" i="9"/>
  <c r="I29" i="9"/>
  <c r="H29" i="9"/>
  <c r="I28" i="9"/>
  <c r="I27" i="9"/>
  <c r="I26" i="9"/>
  <c r="I25" i="9"/>
  <c r="H25" i="9"/>
  <c r="I24" i="9"/>
  <c r="H24" i="9"/>
  <c r="I23" i="9"/>
  <c r="I22" i="9"/>
  <c r="H22" i="9"/>
  <c r="I21" i="9"/>
  <c r="I20" i="9"/>
  <c r="I19" i="9"/>
  <c r="I18" i="9"/>
  <c r="H18" i="9"/>
  <c r="G17" i="9"/>
  <c r="F17" i="9"/>
  <c r="E17" i="9"/>
  <c r="I15" i="9"/>
  <c r="H15" i="9"/>
  <c r="I14" i="9"/>
  <c r="H14" i="9"/>
  <c r="I13" i="9"/>
  <c r="H13" i="9"/>
  <c r="I12" i="9"/>
  <c r="I11" i="9"/>
  <c r="H11" i="9"/>
  <c r="I10" i="9"/>
  <c r="H10" i="9"/>
  <c r="I9" i="9"/>
  <c r="H9" i="9"/>
  <c r="G7" i="9"/>
  <c r="F7" i="9"/>
  <c r="E7" i="9"/>
  <c r="I39" i="7"/>
  <c r="H39" i="7"/>
  <c r="G37" i="7"/>
  <c r="F37" i="7"/>
  <c r="F40" i="7" s="1"/>
  <c r="E37" i="7"/>
  <c r="E40" i="7" s="1"/>
  <c r="G36" i="7"/>
  <c r="G40" i="7" s="1"/>
  <c r="F36" i="7"/>
  <c r="E36" i="7"/>
  <c r="I28" i="7"/>
  <c r="I27" i="7"/>
  <c r="H27" i="7"/>
  <c r="I26" i="7"/>
  <c r="H26" i="7"/>
  <c r="I25" i="7"/>
  <c r="H25" i="7"/>
  <c r="G22" i="7"/>
  <c r="F22" i="7"/>
  <c r="E22" i="7"/>
  <c r="I20" i="7"/>
  <c r="H20" i="7"/>
  <c r="I19" i="7"/>
  <c r="H19" i="7"/>
  <c r="G18" i="7"/>
  <c r="H18" i="7" s="1"/>
  <c r="F18" i="7"/>
  <c r="E18" i="7"/>
  <c r="I16" i="7"/>
  <c r="H16" i="7"/>
  <c r="I15" i="7"/>
  <c r="H15" i="7"/>
  <c r="I14" i="7"/>
  <c r="H14" i="7"/>
  <c r="I13" i="7"/>
  <c r="H13" i="7"/>
  <c r="G12" i="7"/>
  <c r="I12" i="7" s="1"/>
  <c r="F12" i="7"/>
  <c r="F8" i="7" s="1"/>
  <c r="F7" i="7" s="1"/>
  <c r="F29" i="7" s="1"/>
  <c r="E12" i="7"/>
  <c r="E8" i="7" s="1"/>
  <c r="E7" i="7" s="1"/>
  <c r="E29" i="7" s="1"/>
  <c r="I9" i="7"/>
  <c r="H9" i="7"/>
  <c r="I15" i="19"/>
  <c r="I14" i="19"/>
  <c r="H14" i="19"/>
  <c r="I13" i="19"/>
  <c r="H13" i="19"/>
  <c r="I12" i="19"/>
  <c r="H12" i="19"/>
  <c r="I11" i="19"/>
  <c r="G10" i="19"/>
  <c r="G9" i="19" s="1"/>
  <c r="F10" i="19"/>
  <c r="F9" i="19" s="1"/>
  <c r="E10" i="19"/>
  <c r="E9" i="19" s="1"/>
  <c r="I129" i="5"/>
  <c r="H129" i="5"/>
  <c r="I128" i="5"/>
  <c r="H128" i="5"/>
  <c r="I127" i="5"/>
  <c r="H127" i="5"/>
  <c r="I126" i="5"/>
  <c r="H126" i="5"/>
  <c r="I125" i="5"/>
  <c r="H125" i="5"/>
  <c r="I124" i="5"/>
  <c r="H124" i="5"/>
  <c r="I123" i="5"/>
  <c r="H123" i="5"/>
  <c r="I122" i="5"/>
  <c r="H122" i="5"/>
  <c r="G121" i="5"/>
  <c r="F121" i="5"/>
  <c r="E121" i="5"/>
  <c r="I120" i="5"/>
  <c r="H120" i="5"/>
  <c r="I119" i="5"/>
  <c r="H119" i="5"/>
  <c r="G118" i="5"/>
  <c r="F118" i="5"/>
  <c r="E118" i="5"/>
  <c r="H117" i="5"/>
  <c r="H116" i="5"/>
  <c r="H115" i="5"/>
  <c r="H114" i="5"/>
  <c r="G113" i="5"/>
  <c r="F113" i="5"/>
  <c r="E113" i="5"/>
  <c r="I110" i="5"/>
  <c r="H110" i="5"/>
  <c r="G109" i="5"/>
  <c r="F109" i="5"/>
  <c r="E109" i="5"/>
  <c r="I105" i="5"/>
  <c r="H105" i="5"/>
  <c r="I69" i="5"/>
  <c r="G24" i="5"/>
  <c r="F24" i="5"/>
  <c r="I66" i="5"/>
  <c r="G65" i="5"/>
  <c r="F65" i="5"/>
  <c r="E65" i="5"/>
  <c r="G62" i="5"/>
  <c r="F62" i="5"/>
  <c r="E62" i="5"/>
  <c r="I60" i="5"/>
  <c r="G59" i="5"/>
  <c r="F59" i="5"/>
  <c r="E59" i="5"/>
  <c r="I44" i="5"/>
  <c r="I42" i="5"/>
  <c r="H42" i="5"/>
  <c r="I41" i="5"/>
  <c r="I40" i="5"/>
  <c r="I39" i="5"/>
  <c r="I38" i="5"/>
  <c r="H38" i="5"/>
  <c r="I37" i="5"/>
  <c r="H37" i="5"/>
  <c r="I35" i="5"/>
  <c r="I34" i="5"/>
  <c r="H33" i="5"/>
  <c r="F33" i="5"/>
  <c r="F30" i="5" s="1"/>
  <c r="I32" i="5"/>
  <c r="H32" i="5"/>
  <c r="I31" i="5"/>
  <c r="I28" i="5"/>
  <c r="I27" i="5"/>
  <c r="I26" i="5"/>
  <c r="I25" i="5"/>
  <c r="E24" i="5"/>
  <c r="I23" i="5"/>
  <c r="H23" i="5"/>
  <c r="I22" i="5"/>
  <c r="G21" i="5"/>
  <c r="F21" i="5"/>
  <c r="E21" i="5"/>
  <c r="I20" i="5"/>
  <c r="I19" i="5"/>
  <c r="H19" i="5"/>
  <c r="I18" i="5"/>
  <c r="H18" i="5"/>
  <c r="I17" i="5"/>
  <c r="H17" i="5"/>
  <c r="F16" i="5"/>
  <c r="E16" i="5"/>
  <c r="I15" i="5"/>
  <c r="I14" i="5"/>
  <c r="H14" i="5"/>
  <c r="I12" i="5"/>
  <c r="H8" i="5"/>
  <c r="F42" i="7" l="1"/>
  <c r="I40" i="7"/>
  <c r="H40" i="7"/>
  <c r="H37" i="7"/>
  <c r="G197" i="9"/>
  <c r="I173" i="9"/>
  <c r="H173" i="9"/>
  <c r="H12" i="7"/>
  <c r="I18" i="7"/>
  <c r="H22" i="7"/>
  <c r="F70" i="5"/>
  <c r="G10" i="5"/>
  <c r="G70" i="5" s="1"/>
  <c r="I24" i="5"/>
  <c r="E10" i="5"/>
  <c r="E70" i="5" s="1"/>
  <c r="H62" i="5"/>
  <c r="I106" i="5"/>
  <c r="I33" i="5"/>
  <c r="I21" i="5"/>
  <c r="I62" i="5"/>
  <c r="H36" i="5"/>
  <c r="I107" i="5"/>
  <c r="H16" i="5"/>
  <c r="I68" i="5"/>
  <c r="H113" i="5"/>
  <c r="E173" i="9"/>
  <c r="I170" i="9"/>
  <c r="H13" i="5"/>
  <c r="I29" i="5"/>
  <c r="H109" i="5"/>
  <c r="F112" i="5"/>
  <c r="F130" i="5" s="1"/>
  <c r="H118" i="5"/>
  <c r="I30" i="5"/>
  <c r="E112" i="5"/>
  <c r="E130" i="5" s="1"/>
  <c r="H72" i="9"/>
  <c r="G71" i="9"/>
  <c r="F6" i="9"/>
  <c r="I72" i="9"/>
  <c r="I176" i="9"/>
  <c r="I82" i="9"/>
  <c r="H7" i="9"/>
  <c r="E6" i="9"/>
  <c r="H82" i="9"/>
  <c r="E197" i="9"/>
  <c r="I7" i="9"/>
  <c r="E71" i="9"/>
  <c r="H170" i="9"/>
  <c r="F197" i="9"/>
  <c r="H176" i="9"/>
  <c r="H17" i="9"/>
  <c r="I57" i="19"/>
  <c r="H121" i="5"/>
  <c r="I16" i="5"/>
  <c r="H21" i="5"/>
  <c r="I65" i="5"/>
  <c r="I109" i="5"/>
  <c r="I118" i="5"/>
  <c r="H30" i="5"/>
  <c r="I59" i="5"/>
  <c r="G112" i="5"/>
  <c r="G130" i="5" s="1"/>
  <c r="I17" i="9"/>
  <c r="G6" i="9"/>
  <c r="F71" i="9"/>
  <c r="E42" i="7"/>
  <c r="I22" i="7"/>
  <c r="I37" i="7"/>
  <c r="G8" i="7"/>
  <c r="I9" i="19"/>
  <c r="H9" i="19"/>
  <c r="I10" i="19"/>
  <c r="H10" i="19"/>
  <c r="I36" i="5"/>
  <c r="I103" i="5"/>
  <c r="H103" i="5"/>
  <c r="I13" i="5"/>
  <c r="I121" i="5"/>
  <c r="E132" i="5" l="1"/>
  <c r="H112" i="5"/>
  <c r="F132" i="5"/>
  <c r="I71" i="9"/>
  <c r="H71" i="9"/>
  <c r="E142" i="9"/>
  <c r="E199" i="9" s="1"/>
  <c r="F142" i="9"/>
  <c r="F199" i="9" s="1"/>
  <c r="I112" i="5"/>
  <c r="I61" i="9"/>
  <c r="H61" i="9"/>
  <c r="I6" i="9"/>
  <c r="G142" i="9"/>
  <c r="H6" i="9"/>
  <c r="H8" i="7"/>
  <c r="I8" i="7"/>
  <c r="G7" i="7"/>
  <c r="H10" i="5"/>
  <c r="I10" i="5"/>
  <c r="I130" i="5" l="1"/>
  <c r="H130" i="5"/>
  <c r="H197" i="9"/>
  <c r="I197" i="9"/>
  <c r="I142" i="9"/>
  <c r="G199" i="9"/>
  <c r="H142" i="9"/>
  <c r="H7" i="7"/>
  <c r="G29" i="7"/>
  <c r="I7" i="7"/>
  <c r="G132" i="5"/>
  <c r="H70" i="5"/>
  <c r="I70" i="5"/>
  <c r="H199" i="9" l="1"/>
  <c r="I199" i="9"/>
  <c r="G42" i="7"/>
  <c r="H29" i="7"/>
  <c r="I29" i="7"/>
  <c r="H132" i="5"/>
  <c r="I132" i="5"/>
  <c r="H42" i="7" l="1"/>
  <c r="I42" i="7"/>
  <c r="I275" i="20" l="1"/>
  <c r="H275" i="20"/>
  <c r="I274" i="20"/>
  <c r="H274" i="20"/>
  <c r="I273" i="20"/>
  <c r="H273" i="20"/>
  <c r="I272" i="20"/>
  <c r="H272" i="20"/>
  <c r="G271" i="20"/>
  <c r="F271" i="20"/>
  <c r="E271" i="20"/>
  <c r="I270" i="20"/>
  <c r="I269" i="20"/>
  <c r="I268" i="20"/>
  <c r="I267" i="20"/>
  <c r="I266" i="20"/>
  <c r="I257" i="20"/>
  <c r="I256" i="20"/>
  <c r="I255" i="20"/>
  <c r="I254" i="20"/>
  <c r="I253" i="20"/>
  <c r="I252" i="20"/>
  <c r="I251" i="20"/>
  <c r="I250" i="20"/>
  <c r="I249" i="20"/>
  <c r="I248" i="20"/>
  <c r="I247" i="20"/>
  <c r="I246" i="20"/>
  <c r="I245" i="20"/>
  <c r="I244" i="20"/>
  <c r="I243" i="20"/>
  <c r="I242" i="20"/>
  <c r="I241" i="20"/>
  <c r="I240" i="20"/>
  <c r="I239" i="20"/>
  <c r="I238" i="20"/>
  <c r="H237" i="20"/>
  <c r="I236" i="20"/>
  <c r="H236" i="20"/>
  <c r="I235" i="20"/>
  <c r="H235" i="20"/>
  <c r="H234" i="20"/>
  <c r="I233" i="20"/>
  <c r="H233" i="20"/>
  <c r="I232" i="20"/>
  <c r="H232" i="20"/>
  <c r="I231" i="20"/>
  <c r="H231" i="20"/>
  <c r="I230" i="20"/>
  <c r="H230" i="20"/>
  <c r="I229" i="20"/>
  <c r="H229" i="20"/>
  <c r="I228" i="20"/>
  <c r="H228" i="20"/>
  <c r="I227" i="20"/>
  <c r="H227" i="20"/>
  <c r="I226" i="20"/>
  <c r="H226" i="20"/>
  <c r="I225" i="20"/>
  <c r="H225" i="20"/>
  <c r="I224" i="20"/>
  <c r="H224" i="20"/>
  <c r="I223" i="20"/>
  <c r="H223" i="20"/>
  <c r="I222" i="20"/>
  <c r="H222" i="20"/>
  <c r="I221" i="20"/>
  <c r="H221" i="20"/>
  <c r="I220" i="20"/>
  <c r="H220" i="20"/>
  <c r="I219" i="20"/>
  <c r="H219" i="20"/>
  <c r="H218" i="20"/>
  <c r="I217" i="20"/>
  <c r="H217" i="20"/>
  <c r="G216" i="20"/>
  <c r="F216" i="20"/>
  <c r="E216" i="20"/>
  <c r="I184" i="20"/>
  <c r="I183" i="20"/>
  <c r="I182" i="20"/>
  <c r="H182" i="20"/>
  <c r="I181" i="20"/>
  <c r="H181" i="20"/>
  <c r="I180" i="20"/>
  <c r="H180" i="20"/>
  <c r="I179" i="20"/>
  <c r="H179" i="20"/>
  <c r="I178" i="20"/>
  <c r="H178" i="20"/>
  <c r="I177" i="20"/>
  <c r="H177" i="20"/>
  <c r="H176" i="20"/>
  <c r="I175" i="20"/>
  <c r="I174" i="20"/>
  <c r="I173" i="20"/>
  <c r="H173" i="20"/>
  <c r="I172" i="20"/>
  <c r="H172" i="20"/>
  <c r="I171" i="20"/>
  <c r="H171" i="20"/>
  <c r="I170" i="20"/>
  <c r="H170" i="20"/>
  <c r="G169" i="20"/>
  <c r="F169" i="20"/>
  <c r="E169" i="20"/>
  <c r="I168" i="20"/>
  <c r="H168" i="20"/>
  <c r="I167" i="20"/>
  <c r="H167" i="20"/>
  <c r="G165" i="20"/>
  <c r="F165" i="20"/>
  <c r="E165" i="20"/>
  <c r="I139" i="20"/>
  <c r="H139" i="20"/>
  <c r="I138" i="20"/>
  <c r="H138" i="20"/>
  <c r="G137" i="20"/>
  <c r="F137" i="20"/>
  <c r="E137" i="20"/>
  <c r="I130" i="20"/>
  <c r="I128" i="20"/>
  <c r="H128" i="20"/>
  <c r="I125" i="20"/>
  <c r="H125" i="20"/>
  <c r="I123" i="20"/>
  <c r="H123" i="20"/>
  <c r="I121" i="20"/>
  <c r="H121" i="20"/>
  <c r="I120" i="20"/>
  <c r="H120" i="20"/>
  <c r="I119" i="20"/>
  <c r="H119" i="20"/>
  <c r="I118" i="20"/>
  <c r="H118" i="20"/>
  <c r="I117" i="20"/>
  <c r="H117" i="20"/>
  <c r="I116" i="20"/>
  <c r="H116" i="20"/>
  <c r="I115" i="20"/>
  <c r="H115" i="20"/>
  <c r="I114" i="20"/>
  <c r="H114" i="20"/>
  <c r="I113" i="20"/>
  <c r="H113" i="20"/>
  <c r="I112" i="20"/>
  <c r="H112" i="20"/>
  <c r="I104" i="20"/>
  <c r="H104" i="20"/>
  <c r="I103" i="20"/>
  <c r="H103" i="20"/>
  <c r="I102" i="20"/>
  <c r="H102" i="20"/>
  <c r="I101" i="20"/>
  <c r="H101" i="20"/>
  <c r="I100" i="20"/>
  <c r="H100" i="20"/>
  <c r="I99" i="20"/>
  <c r="H99" i="20"/>
  <c r="I98" i="20"/>
  <c r="H98" i="20"/>
  <c r="I97" i="20"/>
  <c r="H97" i="20"/>
  <c r="I96" i="20"/>
  <c r="H96" i="20"/>
  <c r="I95" i="20"/>
  <c r="H95" i="20"/>
  <c r="I94" i="20"/>
  <c r="H94" i="20"/>
  <c r="I93" i="20"/>
  <c r="H93" i="20"/>
  <c r="I92" i="20"/>
  <c r="H92" i="20"/>
  <c r="I91" i="20"/>
  <c r="H91" i="20"/>
  <c r="I90" i="20"/>
  <c r="H90" i="20"/>
  <c r="I89" i="20"/>
  <c r="H89" i="20"/>
  <c r="I88" i="20"/>
  <c r="H88" i="20"/>
  <c r="I87" i="20"/>
  <c r="H87" i="20"/>
  <c r="I86" i="20"/>
  <c r="H86" i="20"/>
  <c r="I85" i="20"/>
  <c r="H85" i="20"/>
  <c r="I84" i="20"/>
  <c r="H84" i="20"/>
  <c r="I83" i="20"/>
  <c r="H83" i="20"/>
  <c r="I82" i="20"/>
  <c r="H82" i="20"/>
  <c r="I81" i="20"/>
  <c r="H81" i="20"/>
  <c r="I80" i="20"/>
  <c r="H80" i="20"/>
  <c r="I79" i="20"/>
  <c r="H79" i="20"/>
  <c r="I78" i="20"/>
  <c r="H78" i="20"/>
  <c r="I77" i="20"/>
  <c r="H77" i="20"/>
  <c r="I76" i="20"/>
  <c r="H76" i="20"/>
  <c r="I75" i="20"/>
  <c r="H75" i="20"/>
  <c r="I74" i="20"/>
  <c r="H74" i="20"/>
  <c r="I73" i="20"/>
  <c r="H73" i="20"/>
  <c r="I72" i="20"/>
  <c r="H72" i="20"/>
  <c r="I71" i="20"/>
  <c r="H71" i="20"/>
  <c r="I70" i="20"/>
  <c r="H70" i="20"/>
  <c r="I69" i="20"/>
  <c r="H69" i="20"/>
  <c r="I68" i="20"/>
  <c r="H68" i="20"/>
  <c r="I67" i="20"/>
  <c r="H67" i="20"/>
  <c r="I66" i="20"/>
  <c r="H66" i="20"/>
  <c r="I65" i="20"/>
  <c r="H65" i="20"/>
  <c r="I64" i="20"/>
  <c r="H64" i="20"/>
  <c r="I63" i="20"/>
  <c r="H63" i="20"/>
  <c r="I62" i="20"/>
  <c r="H62" i="20"/>
  <c r="I61" i="20"/>
  <c r="H61" i="20"/>
  <c r="I60" i="20"/>
  <c r="H60" i="20"/>
  <c r="G59" i="20"/>
  <c r="F59" i="20"/>
  <c r="E59" i="20"/>
  <c r="I51" i="20"/>
  <c r="H51" i="20"/>
  <c r="I50" i="20"/>
  <c r="H50" i="20"/>
  <c r="I49" i="20"/>
  <c r="H49" i="20"/>
  <c r="I48" i="20"/>
  <c r="H48" i="20"/>
  <c r="I47" i="20"/>
  <c r="H47" i="20"/>
  <c r="I46" i="20"/>
  <c r="H46" i="20"/>
  <c r="I45" i="20"/>
  <c r="H45" i="20"/>
  <c r="I44" i="20"/>
  <c r="H44" i="20"/>
  <c r="I43" i="20"/>
  <c r="H43" i="20"/>
  <c r="I42" i="20"/>
  <c r="H42" i="20"/>
  <c r="I41" i="20"/>
  <c r="H41" i="20"/>
  <c r="I40" i="20"/>
  <c r="H40" i="20"/>
  <c r="I39" i="20"/>
  <c r="H39" i="20"/>
  <c r="I38" i="20"/>
  <c r="H38" i="20"/>
  <c r="I37" i="20"/>
  <c r="H37" i="20"/>
  <c r="I36" i="20"/>
  <c r="H36" i="20"/>
  <c r="I35" i="20"/>
  <c r="H35" i="20"/>
  <c r="I34" i="20"/>
  <c r="H34" i="20"/>
  <c r="I33" i="20"/>
  <c r="H33" i="20"/>
  <c r="I32" i="20"/>
  <c r="H32" i="20"/>
  <c r="I31" i="20"/>
  <c r="H31" i="20"/>
  <c r="I30" i="20"/>
  <c r="H30" i="20"/>
  <c r="I29" i="20"/>
  <c r="H29" i="20"/>
  <c r="I28" i="20"/>
  <c r="H28" i="20"/>
  <c r="I27" i="20"/>
  <c r="H27" i="20"/>
  <c r="I26" i="20"/>
  <c r="H26" i="20"/>
  <c r="I25" i="20"/>
  <c r="H25" i="20"/>
  <c r="I24" i="20"/>
  <c r="H24" i="20"/>
  <c r="I23" i="20"/>
  <c r="H23" i="20"/>
  <c r="I22" i="20"/>
  <c r="H22" i="20"/>
  <c r="I21" i="20"/>
  <c r="H21" i="20"/>
  <c r="I20" i="20"/>
  <c r="H20" i="20"/>
  <c r="I19" i="20"/>
  <c r="H19" i="20"/>
  <c r="I18" i="20"/>
  <c r="H18" i="20"/>
  <c r="I17" i="20"/>
  <c r="H17" i="20"/>
  <c r="I16" i="20"/>
  <c r="H16" i="20"/>
  <c r="I15" i="20"/>
  <c r="H15" i="20"/>
  <c r="I14" i="20"/>
  <c r="H14" i="20"/>
  <c r="I13" i="20"/>
  <c r="H13" i="20"/>
  <c r="I12" i="20"/>
  <c r="H12" i="20"/>
  <c r="I11" i="20"/>
  <c r="H11" i="20"/>
  <c r="I10" i="20"/>
  <c r="H10" i="20"/>
  <c r="G9" i="20"/>
  <c r="F9" i="20"/>
  <c r="E9" i="20"/>
  <c r="I48" i="8"/>
  <c r="I47" i="8"/>
  <c r="I46" i="8"/>
  <c r="I45" i="8"/>
  <c r="I44" i="8"/>
  <c r="I43" i="8"/>
  <c r="I42" i="8"/>
  <c r="H42" i="8"/>
  <c r="I41" i="8"/>
  <c r="H41" i="8"/>
  <c r="I40" i="8"/>
  <c r="H40" i="8"/>
  <c r="I39" i="8"/>
  <c r="I38" i="8"/>
  <c r="H38" i="8"/>
  <c r="I37" i="8"/>
  <c r="H37" i="8"/>
  <c r="I36" i="8"/>
  <c r="H36" i="8"/>
  <c r="I35" i="8"/>
  <c r="H35" i="8"/>
  <c r="I34" i="8"/>
  <c r="H34" i="8"/>
  <c r="I33" i="8"/>
  <c r="H33" i="8"/>
  <c r="I32" i="8"/>
  <c r="H32" i="8"/>
  <c r="I31" i="8"/>
  <c r="H31" i="8"/>
  <c r="I30" i="8"/>
  <c r="H30" i="8"/>
  <c r="I29" i="8"/>
  <c r="H29" i="8"/>
  <c r="I28" i="8"/>
  <c r="H28" i="8"/>
  <c r="I27" i="8"/>
  <c r="H27" i="8"/>
  <c r="I26" i="8"/>
  <c r="H26" i="8"/>
  <c r="I25" i="8"/>
  <c r="H25" i="8"/>
  <c r="I24" i="8"/>
  <c r="H24" i="8"/>
  <c r="I23" i="8"/>
  <c r="H23" i="8"/>
  <c r="I22" i="8"/>
  <c r="H22" i="8"/>
  <c r="G21" i="8"/>
  <c r="G49" i="8" s="1"/>
  <c r="F21" i="8"/>
  <c r="F49" i="8" s="1"/>
  <c r="E21" i="8"/>
  <c r="E49" i="8" s="1"/>
  <c r="I14" i="8"/>
  <c r="H14" i="8"/>
  <c r="G13" i="8"/>
  <c r="G15" i="8" s="1"/>
  <c r="F13" i="8"/>
  <c r="E13" i="8"/>
  <c r="E15" i="8" s="1"/>
  <c r="I11" i="8"/>
  <c r="I10" i="8"/>
  <c r="H10" i="8"/>
  <c r="I9" i="8"/>
  <c r="H9" i="8"/>
  <c r="I8" i="8"/>
  <c r="H8" i="8"/>
  <c r="I7" i="8"/>
  <c r="H7" i="8"/>
  <c r="G6" i="8"/>
  <c r="H6" i="8" s="1"/>
  <c r="F6" i="8"/>
  <c r="I6" i="8" s="1"/>
  <c r="E6" i="8"/>
  <c r="I36" i="3"/>
  <c r="H36" i="3"/>
  <c r="I35" i="3"/>
  <c r="H35" i="3"/>
  <c r="I34" i="3"/>
  <c r="H34" i="3"/>
  <c r="I33" i="3"/>
  <c r="H33" i="3"/>
  <c r="I32" i="3"/>
  <c r="H32" i="3"/>
  <c r="I31" i="3"/>
  <c r="H31" i="3"/>
  <c r="H30" i="3"/>
  <c r="H29" i="3"/>
  <c r="G29" i="3"/>
  <c r="G37" i="3" s="1"/>
  <c r="F29" i="3"/>
  <c r="I29" i="3" s="1"/>
  <c r="E29" i="3"/>
  <c r="E37" i="3" s="1"/>
  <c r="I21" i="3"/>
  <c r="I20" i="3"/>
  <c r="H20" i="3"/>
  <c r="I18" i="3"/>
  <c r="H18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8" i="3"/>
  <c r="H8" i="3"/>
  <c r="G7" i="3"/>
  <c r="G23" i="3" s="1"/>
  <c r="F7" i="3"/>
  <c r="F23" i="3" s="1"/>
  <c r="E7" i="3"/>
  <c r="E23" i="3" s="1"/>
  <c r="I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G51" i="2"/>
  <c r="G82" i="2" s="1"/>
  <c r="F51" i="2"/>
  <c r="F82" i="2" s="1"/>
  <c r="E51" i="2"/>
  <c r="E82" i="2" s="1"/>
  <c r="I22" i="2"/>
  <c r="G20" i="2"/>
  <c r="F20" i="2"/>
  <c r="E20" i="2"/>
  <c r="I18" i="2"/>
  <c r="H18" i="2"/>
  <c r="I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G9" i="2"/>
  <c r="F9" i="2"/>
  <c r="E9" i="2"/>
  <c r="E25" i="2" s="1"/>
  <c r="E84" i="2" s="1"/>
  <c r="H44" i="1"/>
  <c r="H43" i="1"/>
  <c r="G42" i="1"/>
  <c r="G41" i="1" s="1"/>
  <c r="F41" i="1"/>
  <c r="F45" i="1" s="1"/>
  <c r="E41" i="1"/>
  <c r="E45" i="1" s="1"/>
  <c r="I34" i="1"/>
  <c r="H34" i="1"/>
  <c r="I32" i="1"/>
  <c r="G31" i="1"/>
  <c r="F31" i="1"/>
  <c r="E31" i="1"/>
  <c r="I29" i="1"/>
  <c r="H29" i="1"/>
  <c r="I28" i="1"/>
  <c r="H28" i="1"/>
  <c r="I27" i="1"/>
  <c r="H27" i="1"/>
  <c r="G26" i="1"/>
  <c r="F26" i="1"/>
  <c r="E26" i="1"/>
  <c r="I23" i="1"/>
  <c r="I22" i="1"/>
  <c r="H22" i="1"/>
  <c r="I21" i="1"/>
  <c r="H21" i="1"/>
  <c r="G20" i="1"/>
  <c r="F20" i="1"/>
  <c r="E20" i="1"/>
  <c r="I18" i="1"/>
  <c r="H18" i="1"/>
  <c r="I16" i="1"/>
  <c r="H16" i="1"/>
  <c r="G14" i="1"/>
  <c r="F14" i="1"/>
  <c r="E14" i="1"/>
  <c r="G22" i="13"/>
  <c r="F22" i="13"/>
  <c r="E22" i="13"/>
  <c r="I21" i="13"/>
  <c r="H21" i="13"/>
  <c r="I13" i="13"/>
  <c r="I11" i="13"/>
  <c r="H11" i="13"/>
  <c r="I9" i="13"/>
  <c r="H9" i="13"/>
  <c r="F60" i="19"/>
  <c r="G60" i="19"/>
  <c r="E60" i="19"/>
  <c r="I69" i="19"/>
  <c r="I68" i="19"/>
  <c r="I67" i="19"/>
  <c r="H67" i="19"/>
  <c r="I66" i="19"/>
  <c r="H66" i="19"/>
  <c r="I64" i="19"/>
  <c r="H64" i="19"/>
  <c r="I62" i="19"/>
  <c r="H62" i="19"/>
  <c r="H15" i="8" l="1"/>
  <c r="I9" i="2"/>
  <c r="I20" i="2"/>
  <c r="H51" i="2"/>
  <c r="E39" i="3"/>
  <c r="H13" i="8"/>
  <c r="H21" i="8"/>
  <c r="F25" i="2"/>
  <c r="F84" i="2" s="1"/>
  <c r="I14" i="1"/>
  <c r="I22" i="13"/>
  <c r="I13" i="8"/>
  <c r="F15" i="8"/>
  <c r="I15" i="8" s="1"/>
  <c r="H9" i="2"/>
  <c r="H22" i="13"/>
  <c r="I20" i="1"/>
  <c r="F35" i="1"/>
  <c r="F47" i="1" s="1"/>
  <c r="H41" i="1"/>
  <c r="H14" i="1"/>
  <c r="H31" i="1"/>
  <c r="H20" i="1"/>
  <c r="H42" i="1"/>
  <c r="E35" i="1"/>
  <c r="E47" i="1" s="1"/>
  <c r="H165" i="20"/>
  <c r="H216" i="20"/>
  <c r="H59" i="20"/>
  <c r="G8" i="20"/>
  <c r="H271" i="20"/>
  <c r="I9" i="20"/>
  <c r="H169" i="20"/>
  <c r="H9" i="20"/>
  <c r="I216" i="20"/>
  <c r="F8" i="20"/>
  <c r="F140" i="20" s="1"/>
  <c r="I59" i="20"/>
  <c r="I137" i="20"/>
  <c r="I165" i="20"/>
  <c r="I271" i="20"/>
  <c r="F276" i="20"/>
  <c r="E276" i="20"/>
  <c r="H26" i="1"/>
  <c r="H57" i="19"/>
  <c r="G276" i="20"/>
  <c r="I169" i="20"/>
  <c r="E8" i="20"/>
  <c r="E140" i="20" s="1"/>
  <c r="G51" i="8"/>
  <c r="H49" i="8"/>
  <c r="I49" i="8"/>
  <c r="F51" i="8"/>
  <c r="E51" i="8"/>
  <c r="I21" i="8"/>
  <c r="I7" i="3"/>
  <c r="H37" i="3"/>
  <c r="G39" i="3"/>
  <c r="H23" i="3"/>
  <c r="I23" i="3"/>
  <c r="F37" i="3"/>
  <c r="I37" i="3" s="1"/>
  <c r="H7" i="3"/>
  <c r="I82" i="2"/>
  <c r="H82" i="2"/>
  <c r="I51" i="2"/>
  <c r="G25" i="2"/>
  <c r="G84" i="2" s="1"/>
  <c r="G45" i="1"/>
  <c r="I26" i="1"/>
  <c r="I31" i="1"/>
  <c r="G35" i="1"/>
  <c r="I84" i="2" l="1"/>
  <c r="H84" i="2"/>
  <c r="F39" i="3"/>
  <c r="I39" i="3" s="1"/>
  <c r="H8" i="20"/>
  <c r="G140" i="20"/>
  <c r="G278" i="20" s="1"/>
  <c r="I8" i="20"/>
  <c r="F278" i="20"/>
  <c r="E278" i="20"/>
  <c r="H276" i="20"/>
  <c r="I276" i="20"/>
  <c r="H51" i="8"/>
  <c r="I51" i="8"/>
  <c r="H39" i="3"/>
  <c r="H25" i="2"/>
  <c r="I25" i="2"/>
  <c r="H45" i="1"/>
  <c r="G47" i="1"/>
  <c r="H35" i="1"/>
  <c r="I35" i="1"/>
  <c r="I140" i="20" l="1"/>
  <c r="H140" i="20"/>
  <c r="H278" i="20"/>
  <c r="I278" i="20"/>
  <c r="H47" i="1"/>
  <c r="I47" i="1"/>
  <c r="I41" i="19" l="1"/>
  <c r="H41" i="19"/>
  <c r="I40" i="19"/>
  <c r="H40" i="19"/>
  <c r="I38" i="19"/>
  <c r="H38" i="19"/>
  <c r="F70" i="19" l="1"/>
  <c r="H60" i="19"/>
  <c r="I60" i="19" l="1"/>
  <c r="E70" i="19"/>
  <c r="G36" i="19" l="1"/>
  <c r="G42" i="19" s="1"/>
  <c r="F36" i="19"/>
  <c r="F42" i="19" s="1"/>
  <c r="E36" i="19"/>
  <c r="E42" i="19" s="1"/>
  <c r="G70" i="19" l="1"/>
  <c r="H70" i="19" s="1"/>
  <c r="F72" i="19"/>
  <c r="E72" i="19"/>
  <c r="I36" i="19"/>
  <c r="H36" i="19"/>
  <c r="I70" i="19" l="1"/>
  <c r="I42" i="19"/>
  <c r="H42" i="19"/>
  <c r="G72" i="19"/>
  <c r="H72" i="19" s="1"/>
  <c r="I72" i="19" l="1"/>
</calcChain>
</file>

<file path=xl/sharedStrings.xml><?xml version="1.0" encoding="utf-8"?>
<sst xmlns="http://schemas.openxmlformats.org/spreadsheetml/2006/main" count="1746" uniqueCount="679">
  <si>
    <t>Kapitola 01 – rozvoj obce</t>
  </si>
  <si>
    <t>Organiz.</t>
  </si>
  <si>
    <t>Číslo</t>
  </si>
  <si>
    <t>Název organizace,</t>
  </si>
  <si>
    <t>Schválený</t>
  </si>
  <si>
    <t>Rozpočet</t>
  </si>
  <si>
    <t xml:space="preserve">Skutečnost </t>
  </si>
  <si>
    <t>% plnění</t>
  </si>
  <si>
    <t>jednotka</t>
  </si>
  <si>
    <t>organizace</t>
  </si>
  <si>
    <t>činnosti</t>
  </si>
  <si>
    <t>Rozpočtová skladba (oddíl, §)</t>
  </si>
  <si>
    <t>rozpočet (SR)</t>
  </si>
  <si>
    <t xml:space="preserve">po změnách (RZ) </t>
  </si>
  <si>
    <t>k SR</t>
  </si>
  <si>
    <t>k RZ</t>
  </si>
  <si>
    <t>(ORJ)</t>
  </si>
  <si>
    <t>(ORG)</t>
  </si>
  <si>
    <t>Běžné výdaje:</t>
  </si>
  <si>
    <t>zpracování studií a žádostí</t>
  </si>
  <si>
    <t>3635 - územní plánování</t>
  </si>
  <si>
    <t>na projekty financované z fondů EU</t>
  </si>
  <si>
    <t>0105</t>
  </si>
  <si>
    <t>výkony rozhodnutí</t>
  </si>
  <si>
    <t>znalecké posudky</t>
  </si>
  <si>
    <t>3699 - záležitosti bydlení, komunálních služeb</t>
  </si>
  <si>
    <t xml:space="preserve">          a územního rozvoje</t>
  </si>
  <si>
    <t>činnost odboru - právní pomoc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</si>
  <si>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</si>
  <si>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</si>
  <si>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</si>
  <si>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</si>
  <si>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</si>
  <si>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</si>
  <si>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</si>
  <si>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likvidace "černých" skládek</t>
  </si>
  <si>
    <t>3729 - ostatní nakládání s odpady jinak nespecif. (j.n.)</t>
  </si>
  <si>
    <t>činnost odboru</t>
  </si>
  <si>
    <t>3749 - ostatní činnosti k ochraně přírody a krajiny</t>
  </si>
  <si>
    <t>veřejná zeleň – běžná údržba</t>
  </si>
  <si>
    <t>3745 - péče o vzhled obcí a veřejnou zeleň</t>
  </si>
  <si>
    <t>2219 - ostatní záležitosti pozemních komunikací</t>
  </si>
  <si>
    <t>Kapitálové výdaje:</t>
  </si>
  <si>
    <t>Kapitálové výdaje celkem</t>
  </si>
  <si>
    <t>Výdaje celkem</t>
  </si>
  <si>
    <t>Kapitola 03 – doprava</t>
  </si>
  <si>
    <t>0319</t>
  </si>
  <si>
    <t>čištění komunikací nad rámec TSK</t>
  </si>
  <si>
    <t>2212 - silnice</t>
  </si>
  <si>
    <t>2219 - ost. záležitosti pozemních komunikací</t>
  </si>
  <si>
    <t>informační směrové značky - památky MČ Praha 8</t>
  </si>
  <si>
    <t>Kapitola 04 – školství, mládež a sport</t>
  </si>
  <si>
    <t>Skutečnost</t>
  </si>
  <si>
    <t>%</t>
  </si>
  <si>
    <t xml:space="preserve">k </t>
  </si>
  <si>
    <t>plnění</t>
  </si>
  <si>
    <t>0414</t>
  </si>
  <si>
    <t>MŠ s právní subjektivitou</t>
  </si>
  <si>
    <t>101</t>
  </si>
  <si>
    <t>MŠ a SpMŠ Korycanská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</si>
  <si>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</si>
  <si>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</si>
  <si>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</si>
  <si>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</si>
  <si>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</si>
  <si>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</si>
  <si>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</si>
  <si>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</si>
  <si>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</si>
  <si>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</si>
  <si>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</si>
  <si>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</si>
  <si>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</si>
  <si>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</si>
  <si>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</si>
  <si>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</si>
  <si>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</si>
  <si>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</si>
  <si>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</si>
  <si>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</si>
  <si>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</si>
  <si>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</si>
  <si>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</si>
  <si>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</si>
  <si>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</si>
  <si>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</si>
  <si>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</si>
  <si>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</si>
  <si>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</si>
  <si>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</si>
  <si>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</si>
  <si>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</si>
  <si>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</si>
  <si>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</si>
  <si>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</si>
  <si>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</si>
  <si>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</si>
  <si>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</si>
  <si>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</si>
  <si>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</si>
  <si>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</si>
  <si>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</si>
  <si>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</si>
  <si>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</si>
  <si>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</si>
  <si>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</si>
  <si>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</si>
  <si>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</si>
  <si>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</si>
  <si>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</si>
  <si>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</si>
  <si>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</si>
  <si>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</si>
  <si>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</si>
  <si>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</si>
  <si>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</si>
  <si>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</si>
  <si>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</si>
  <si>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</si>
  <si>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</si>
  <si>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</si>
  <si>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</si>
  <si>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</si>
  <si>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</si>
  <si>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</si>
  <si>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</si>
  <si>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</si>
  <si>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</si>
  <si>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</si>
  <si>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</si>
  <si>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</si>
  <si>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</si>
  <si>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Servisní středisko pro správu svěřeného majetku (SeS) MČ Praha 8</t>
  </si>
  <si>
    <t>Kapitola 05 – zdravotnictví a sociální oblast</t>
  </si>
  <si>
    <t>4374 - azylové domy, nízkoprahová denní centra a noclehárny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</si>
  <si>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</si>
  <si>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</si>
  <si>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</si>
  <si>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</si>
  <si>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</si>
  <si>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</si>
  <si>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</si>
  <si>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</si>
  <si>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pol. 5429 - ostatní náhrady placené obyvatelstvu</t>
  </si>
  <si>
    <t>pol. 5166 - konzultační, poradenské a právní služby</t>
  </si>
  <si>
    <t>3523 - odborné léčebné ústavy</t>
  </si>
  <si>
    <t>pol. 5331 - neinv.příspěvky zřízeným přísp.organizacím</t>
  </si>
  <si>
    <t xml:space="preserve">Obvodní ústav sociálně-zdravotnických </t>
  </si>
  <si>
    <t>služeb (OÚSS) v Praze 8</t>
  </si>
  <si>
    <t>4378 - terénní programy</t>
  </si>
  <si>
    <t xml:space="preserve">rozpočet (SR) </t>
  </si>
  <si>
    <t xml:space="preserve">Kapitola 06 – kultura a cestovní ruch </t>
  </si>
  <si>
    <t>rozpočet</t>
  </si>
  <si>
    <t>0617</t>
  </si>
  <si>
    <t>kulturní dům "KRAKOV"</t>
  </si>
  <si>
    <t xml:space="preserve">3392 - zájmová činnost v kultuře </t>
  </si>
  <si>
    <t>613</t>
  </si>
  <si>
    <t>"Divadlo Karla Hackera"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</si>
  <si>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</si>
  <si>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</si>
  <si>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</si>
  <si>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</si>
  <si>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</si>
  <si>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</si>
  <si>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</si>
  <si>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</si>
  <si>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</si>
  <si>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</si>
  <si>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</si>
  <si>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</si>
  <si>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</si>
  <si>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</si>
  <si>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</si>
  <si>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</si>
  <si>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>3349 - záležitosti sděl.prostředků j.n.</t>
  </si>
  <si>
    <t>620</t>
  </si>
  <si>
    <t>public relations Městské části Praha 8</t>
  </si>
  <si>
    <t>propagace</t>
  </si>
  <si>
    <t>Kapitola 07 – bezpečnost</t>
  </si>
  <si>
    <t>Povodňová komise MČ Praha 8</t>
  </si>
  <si>
    <t>5212 - ochrana obyvatelstva</t>
  </si>
  <si>
    <t xml:space="preserve">činnost odboru 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</si>
  <si>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</si>
  <si>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</si>
  <si>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</si>
  <si>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</si>
  <si>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</si>
  <si>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</si>
  <si>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</si>
  <si>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</si>
  <si>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</si>
  <si>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j.n.</t>
  </si>
  <si>
    <t xml:space="preserve">pojištění odpovědnosti za škodu - obec </t>
  </si>
  <si>
    <t>3613 - nebytové hospodářství</t>
  </si>
  <si>
    <t xml:space="preserve">sociální pohřby </t>
  </si>
  <si>
    <t xml:space="preserve">3632 - pohřebnictví </t>
  </si>
  <si>
    <t>Kapitola 09 – vnitřní správa</t>
  </si>
  <si>
    <t>0901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</si>
  <si>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</si>
  <si>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</si>
  <si>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</si>
  <si>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</si>
  <si>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</si>
  <si>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</si>
  <si>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</si>
  <si>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</si>
  <si>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</si>
  <si>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</si>
  <si>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</si>
  <si>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</si>
  <si>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</si>
  <si>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</si>
  <si>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</si>
  <si>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</si>
  <si>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</si>
  <si>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</si>
  <si>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</si>
  <si>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</si>
  <si>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5153 - plyn</t>
  </si>
  <si>
    <t>pol. 5156 - pohonné hmoty a maziva</t>
  </si>
  <si>
    <t>pol. 5161 - služby pošty</t>
  </si>
  <si>
    <t>pol. 5162 - služby telekomunikací a radiokomunikací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</si>
  <si>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</si>
  <si>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</si>
  <si>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</si>
  <si>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</si>
  <si>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</si>
  <si>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</si>
  <si>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</si>
  <si>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</si>
  <si>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</si>
  <si>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</si>
  <si>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</si>
  <si>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bankovní poplatky</t>
  </si>
  <si>
    <t>"povinné ručení" (zákonné pojištění)</t>
  </si>
  <si>
    <t>6320 - pojištění funkčně nespecifikované</t>
  </si>
  <si>
    <t>3612 - bytové hospodářství</t>
  </si>
  <si>
    <t>věcný dar Policii ČR</t>
  </si>
  <si>
    <t>pol. 5499 - ostatní neinv.transfery obyv.j.n.</t>
  </si>
  <si>
    <t>konektivita "Bezpečná OSMIČKA"</t>
  </si>
  <si>
    <t>PD - úprava pěších cest Thomayerovy sady</t>
  </si>
  <si>
    <t>pol. 5195 - odvody za neplnění povinnosti zaměstnávat</t>
  </si>
  <si>
    <t xml:space="preserve">                 zdravotně postižené</t>
  </si>
  <si>
    <t>pol. 5660 - neinvestiční půjčky obyvatelstvu</t>
  </si>
  <si>
    <t>výd. spojené se zajišt.svateb (ORG58)</t>
  </si>
  <si>
    <t>0923</t>
  </si>
  <si>
    <t>0931</t>
  </si>
  <si>
    <t xml:space="preserve">oddělení ICT služeb </t>
  </si>
  <si>
    <t>911</t>
  </si>
  <si>
    <t>0922</t>
  </si>
  <si>
    <t>oddělení hospodářské správy</t>
  </si>
  <si>
    <t xml:space="preserve">Kapitálové výdaje </t>
  </si>
  <si>
    <t>0524</t>
  </si>
  <si>
    <t>komunitní plánování, analýzy a studie</t>
  </si>
  <si>
    <t>pol. 5222 - neinvestiční transfery spolkům</t>
  </si>
  <si>
    <t>pol. 5137 - drobný hmotný majetek-vybavení DSS II</t>
  </si>
  <si>
    <t>odbor sociálních věcí</t>
  </si>
  <si>
    <t>PD DSS II</t>
  </si>
  <si>
    <t>4351 - osobní asistence, pečovatelská služba a podpora</t>
  </si>
  <si>
    <t xml:space="preserve">6310 - obecné příjmy a výdaje z fin.operací </t>
  </si>
  <si>
    <t>1031</t>
  </si>
  <si>
    <t xml:space="preserve">oddělení hospodářské správy </t>
  </si>
  <si>
    <t>0824</t>
  </si>
  <si>
    <t xml:space="preserve">Návrh </t>
  </si>
  <si>
    <t>rozpočtu</t>
  </si>
  <si>
    <t>0731</t>
  </si>
  <si>
    <t xml:space="preserve">oddělení bezpečnosti a krizového řízení </t>
  </si>
  <si>
    <t>(zvláštní orgán MČ Praha 8)</t>
  </si>
  <si>
    <t>oddělení ICT služeb</t>
  </si>
  <si>
    <t>Rozvoj MKS</t>
  </si>
  <si>
    <t>monitoring tisku,</t>
  </si>
  <si>
    <t>tiskové konference, včetně pohoštění,</t>
  </si>
  <si>
    <t>a prezentace Prahy 8 v médiích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</si>
  <si>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</si>
  <si>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</si>
  <si>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</si>
  <si>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</si>
  <si>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</si>
  <si>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</si>
  <si>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podpora rezidenčních zón</t>
  </si>
  <si>
    <t>úklid exkrementů</t>
  </si>
  <si>
    <t>Rekonstrukce dolní části Thomayerových sadů</t>
  </si>
  <si>
    <t>0104</t>
  </si>
  <si>
    <t>58</t>
  </si>
  <si>
    <t>55</t>
  </si>
  <si>
    <t>0417</t>
  </si>
  <si>
    <t>3419 - ostatní tělovýchovná činnost</t>
  </si>
  <si>
    <t>ostatní kulturní činnost, včetně výdajů na vedení kroniky</t>
  </si>
  <si>
    <t>6330 - převody vlastním fondům v rozpočtech územní úrovně</t>
  </si>
  <si>
    <t>pol. 5182 - zálohy vlastní pokladně</t>
  </si>
  <si>
    <t>3338</t>
  </si>
  <si>
    <t>na rok 2016</t>
  </si>
  <si>
    <t>0101</t>
  </si>
  <si>
    <t>oddělení evropských fondů</t>
  </si>
  <si>
    <t>systém řízení kvality úřadu</t>
  </si>
  <si>
    <t>oddělení strategického rozvoje a agendy 21</t>
  </si>
  <si>
    <t>implementace místní Agendy 21</t>
  </si>
  <si>
    <t>zpracování urbanistické studie Palmovka a strategických vizí</t>
  </si>
  <si>
    <t>pořízení strategického plánu</t>
  </si>
  <si>
    <t>provoz odpadkových košů na psí exrementy</t>
  </si>
  <si>
    <t>mikrogranty na oživení prostoru</t>
  </si>
  <si>
    <t>zimní údržba pěších cest</t>
  </si>
  <si>
    <t>činnost odboru - konzultační, poradenské a právní služby</t>
  </si>
  <si>
    <t>pěší a cyklistická doprava - realizace</t>
  </si>
  <si>
    <t>pěší a cyklistická doprava, bezp. provozu - studie a PD</t>
  </si>
  <si>
    <t>dopravní značení - pěší a cyklistická doprava, info systém</t>
  </si>
  <si>
    <t>zklidňování dopravy a bezpečnost provozu - projekty</t>
  </si>
  <si>
    <t xml:space="preserve">odstraňování bariér </t>
  </si>
  <si>
    <t xml:space="preserve">studie pěší a cyklistické dopravy v oblasti Pelc Tyrolka </t>
  </si>
  <si>
    <t>konzul. a poradenská čin. s Centrem Palmovka</t>
  </si>
  <si>
    <t>správa azylových domů</t>
  </si>
  <si>
    <t>Pasportizace zeleně MČ Praha 8</t>
  </si>
  <si>
    <t>Vybudování parku v ul. Žernosecká - studie a PD</t>
  </si>
  <si>
    <t>Revitalizace nám. Krynická a Pomořanská - studie a PD</t>
  </si>
  <si>
    <t>Veřejné knihovničky - PD</t>
  </si>
  <si>
    <t>Psí louka s prvky agility - studie a PD</t>
  </si>
  <si>
    <t>Úprava parku v ul. Fr. Kadlece (psí louka) - studie a PD</t>
  </si>
  <si>
    <t>PD na výstavbu podzemních kontejnerů - I. etapa</t>
  </si>
  <si>
    <t>Úprava parkových cest Ďáblice - II. Etapa - PD</t>
  </si>
  <si>
    <t>Úprava cest u ÚMČ Praha 8 - PD</t>
  </si>
  <si>
    <t>Drobný mobiliář</t>
  </si>
  <si>
    <t>Lanové centrum s rozhlednou a občerstvením - studie</t>
  </si>
  <si>
    <t>Revitalizace parku Pod Plynojemem - studie a PD</t>
  </si>
  <si>
    <t>PD - výstavba podzemních kontejnerů - II. Etapa</t>
  </si>
  <si>
    <t>Úprava parkových cest na sídlišti Ďáblice - II. Etapa</t>
  </si>
  <si>
    <t>Úprava pěších cest v Thomayerových sadech</t>
  </si>
  <si>
    <t xml:space="preserve">Vybudování parku v ul. Žernosecká </t>
  </si>
  <si>
    <t>Revitalizace náměstíčka ulice Krynická x Pomořanská</t>
  </si>
  <si>
    <t>Revitalizace parku Pod Plynojemem</t>
  </si>
  <si>
    <t>Revitalizace parku Pod Okrouhlíkem - PD</t>
  </si>
  <si>
    <t>Výstavba parku s volným pohybem psů Karlín vč. agility prvků</t>
  </si>
  <si>
    <t>Florenc - reviatalizace zelených ploch u metra - studie a PD</t>
  </si>
  <si>
    <t>Úprava pěších cest na území MČ Praha 8</t>
  </si>
  <si>
    <t>Úprava parku v ulici Fr. Kadlece (psí louka)</t>
  </si>
  <si>
    <t>Revitalizace ploch malého rozsahu</t>
  </si>
  <si>
    <t>Výsadby stromů v Praze 8</t>
  </si>
  <si>
    <t>Úprava cesty a vstupu na hřiště u SVJ Chvatěrubská</t>
  </si>
  <si>
    <t>Realizace podzemních kontejnerů I. etapa</t>
  </si>
  <si>
    <t>Rekonstrukce chodníků</t>
  </si>
  <si>
    <t>Bezpečnostní a telematické prvky v dopravě, zklidňování dopravy</t>
  </si>
  <si>
    <t>Předprojektová a projektová příprava</t>
  </si>
  <si>
    <t>Cyklostojany</t>
  </si>
  <si>
    <t>Technologické vybavení parkoviště Bulovka</t>
  </si>
  <si>
    <t>Technologické vybavení parkoviště Nekvasilova</t>
  </si>
  <si>
    <t>Technologické vybavení parkoviště Karlínské nám.</t>
  </si>
  <si>
    <t>Centrum Palmovka - výstavba budovy  s kancelářskými a komerčními prostorami - kapitálová půjčka (z roku 2015)</t>
  </si>
  <si>
    <t>Nákup pozemku (z roku 2015)</t>
  </si>
  <si>
    <t>Rekonstrukce sociálních bytů Taussigova (z roku 2015)</t>
  </si>
  <si>
    <t>Rekonstrukce sociálních bytů Burešova (z roku 2015)</t>
  </si>
  <si>
    <t>Rekonstrukce sociálních bytů Bínova (z roku 2015)</t>
  </si>
  <si>
    <t>Přestavba nebytových prostor (lesní školka), (z roku 2015)</t>
  </si>
  <si>
    <t>Rekonstrukce střechy dvorního objektu domu, Pernerova 8 (z r. 2015)</t>
  </si>
  <si>
    <t>Rekonstrukce nebytových prostor (prádelny), Bulovka 10 a 12 (z r. 2015)</t>
  </si>
  <si>
    <t>Rekonstrukce statiky AIKIDO Křižíkova (z r. 2015)</t>
  </si>
  <si>
    <t xml:space="preserve">Nákup pozemků rok 2016 </t>
  </si>
  <si>
    <t>Studie a PD  objektu OKC Draháň</t>
  </si>
  <si>
    <t>Zateplení střechy objektu Bínova 8, 10, 12</t>
  </si>
  <si>
    <t xml:space="preserve">Projektová dokumentace výstavby "startovacích" bytů </t>
  </si>
  <si>
    <t xml:space="preserve">Studie a projektová dokumentace multifunkční sportovní hala </t>
  </si>
  <si>
    <t>Projektová příprava</t>
  </si>
  <si>
    <t>Antigraffiti program</t>
  </si>
  <si>
    <t>Antigraffitové nástřiky</t>
  </si>
  <si>
    <t>Rekonstrukce HDV elektro domů, Křižíkova 46, 48 a 50</t>
  </si>
  <si>
    <t>Rekonstrukce fasády severního štítu domu, Taussigova 1</t>
  </si>
  <si>
    <t>Modernizace výtahů v domě, Taussigova 1</t>
  </si>
  <si>
    <t>0501</t>
  </si>
  <si>
    <t>0601</t>
  </si>
  <si>
    <t>studie</t>
  </si>
  <si>
    <t>dovybavení infocentra</t>
  </si>
  <si>
    <t>propagace, informační letáky, mapky</t>
  </si>
  <si>
    <t>0401</t>
  </si>
  <si>
    <t>Snížení energetické náročnosti na budově MŠ Šiškova
 včetně doplatku PD (z roku 2015)</t>
  </si>
  <si>
    <t>Snížení energetické náročnosti na budově MŠ Bojasova
 včetně doplatku PD (z roku 2015)</t>
  </si>
  <si>
    <t>Interaktivní úřední deska</t>
  </si>
  <si>
    <t>členský příspěvek</t>
  </si>
  <si>
    <t>pol. 5229 - ostatní neinvestiční transfery neziskovým org.</t>
  </si>
  <si>
    <t>kamerové systémy - energie</t>
  </si>
  <si>
    <t>datové linky IP VPN, Internet</t>
  </si>
  <si>
    <t>zprac. dat a služby související s ICT</t>
  </si>
  <si>
    <t>pol. 5168 - zprac. dat. a sl. související s info a kom. technikou</t>
  </si>
  <si>
    <t>opravy tiskového parku a ost. HW</t>
  </si>
  <si>
    <t>pol. 5171 - opravy a udržování (hardware)</t>
  </si>
  <si>
    <t>fotokabinky s biometrickými daty</t>
  </si>
  <si>
    <t>finanční vypořádání za rok 2015</t>
  </si>
  <si>
    <t>Revitalizace u KD Ládví - studie a PD (z roku 2015)</t>
  </si>
  <si>
    <t>Revitalizace třešňového sadu - studie a PD (z roku 2015)</t>
  </si>
  <si>
    <t>Digitalizace správní archiv (z roku 2015)</t>
  </si>
  <si>
    <t>Implementace ISMS (z roku 2015)</t>
  </si>
  <si>
    <t>Revitalizace náměstí a parku u KD Krakov</t>
  </si>
  <si>
    <t xml:space="preserve">Revitalizace třešňového sadu ulice Na Truhlářce </t>
  </si>
  <si>
    <t>Obnova výpočetní techniky vč. tisk. zařízení</t>
  </si>
  <si>
    <t>Programové vybavení včetně implementace</t>
  </si>
  <si>
    <t>Portál mobilních služeb</t>
  </si>
  <si>
    <t>Obnova serverové infrastruktury</t>
  </si>
  <si>
    <t>Obnova síťové infrastruktury</t>
  </si>
  <si>
    <t xml:space="preserve">Nákup 2 ks motocyklů </t>
  </si>
  <si>
    <t xml:space="preserve">PD pro tvorbu vstupní části do Proseckých skal včetně stezky </t>
  </si>
  <si>
    <t xml:space="preserve">PD - Revitalizace Elsnicova náměstí </t>
  </si>
  <si>
    <t xml:space="preserve">PD - Revitalizace parku Dlážděnka (naučná stezka) </t>
  </si>
  <si>
    <t>PD - Rekonstrukce Libeňského podzámčí - I. etapa</t>
  </si>
  <si>
    <t>Vytvoření komunitní zahrady Prahy 8</t>
  </si>
  <si>
    <t>právní služby</t>
  </si>
  <si>
    <t>auditní služy</t>
  </si>
  <si>
    <t>realizace zadávacích řízení</t>
  </si>
  <si>
    <t>0422</t>
  </si>
  <si>
    <t>Projektová příprava - Realizace systému nuceného větrání
 s rekuperací odpadního tepla v ZŠ Burešova (z roku 2015)</t>
  </si>
  <si>
    <t>Projektová příprava - Realizace systému nuceného větrání
 s rekuperací odpadního tepla v ZŠ Žernosecká (z roku 2015)</t>
  </si>
  <si>
    <t>Projektová příprava - Realizace systému nuceného větrání
 s rekuperací odpadního tepla v MŠ Bojasova (z roku 2015)</t>
  </si>
  <si>
    <t>Projektová příprava - Realizace systému nuceného větrání
 s rekuperací odpadního tepla v MŠ Krynická (z roku 2015)</t>
  </si>
  <si>
    <t>0522</t>
  </si>
  <si>
    <t xml:space="preserve">kulturní památky </t>
  </si>
  <si>
    <t>622</t>
  </si>
  <si>
    <t>využití volného času seniorů</t>
  </si>
  <si>
    <t>618</t>
  </si>
  <si>
    <t>Osmička pro rodinu</t>
  </si>
  <si>
    <t xml:space="preserve">drobná umělecká díla ve veřejném prostoru, spolupráce s občany </t>
  </si>
  <si>
    <t>3326 - pořízení, zachování a obnova hodnot místního</t>
  </si>
  <si>
    <t xml:space="preserve">          kulturního, národního a histor. povědomí</t>
  </si>
  <si>
    <t>dotace na sport</t>
  </si>
  <si>
    <t>dotace na volnočasové aktivity dětí a mládeže</t>
  </si>
  <si>
    <t>Rekonstrukce kapličky sv. Jana Nepomuckého v Čimicích</t>
  </si>
  <si>
    <t>Restaurování soch andělů v kapli Libeňského zámku</t>
  </si>
  <si>
    <t>Instalace kódů na památky</t>
  </si>
  <si>
    <t>Vánoční osvětlení Prahy 2016</t>
  </si>
  <si>
    <t>3319 - ostatní záležitosti kultury</t>
  </si>
  <si>
    <t xml:space="preserve">z toho: příspěvek na energie vč. platů topičů, vodné a stočné </t>
  </si>
  <si>
    <t xml:space="preserve">          na platy a odvody</t>
  </si>
  <si>
    <r>
      <t xml:space="preserve">           </t>
    </r>
    <r>
      <rPr>
        <i/>
        <sz val="10"/>
        <rFont val="Arial CE"/>
        <charset val="238"/>
      </rPr>
      <t>příspěvek na asistenty pedagoga</t>
    </r>
  </si>
  <si>
    <t xml:space="preserve">          anomálie, dvě budovy</t>
  </si>
  <si>
    <r>
      <t xml:space="preserve">           </t>
    </r>
    <r>
      <rPr>
        <i/>
        <sz val="10"/>
        <rFont val="Arial CE"/>
        <charset val="238"/>
      </rPr>
      <t>primární prevence</t>
    </r>
  </si>
  <si>
    <r>
      <t xml:space="preserve">           </t>
    </r>
    <r>
      <rPr>
        <i/>
        <sz val="10"/>
        <rFont val="Arial CE"/>
        <charset val="238"/>
      </rPr>
      <t>příspěvek na provoz DH</t>
    </r>
  </si>
  <si>
    <t>z toho:primární prevence</t>
  </si>
  <si>
    <r>
      <t xml:space="preserve">         </t>
    </r>
    <r>
      <rPr>
        <i/>
        <sz val="10"/>
        <rFont val="Arial CE"/>
        <charset val="238"/>
      </rPr>
      <t>příspěvek na asistenty pedagoga</t>
    </r>
  </si>
  <si>
    <t>MŠ Na Přesypu - elektronický vstup na čipy</t>
  </si>
  <si>
    <t>MŠ U Sluncové - elektrický kotel do ŠK</t>
  </si>
  <si>
    <t>ZŠ Libčická - rekonstrukce učebny fyziky a chemie</t>
  </si>
  <si>
    <t>ZŠ a MŠ Na Slovance - multifunkční tlaková pánev s míchadlem</t>
  </si>
  <si>
    <t>ZŠ Hovorčovická - nové plynové kotle pro ŠK</t>
  </si>
  <si>
    <t>ZŠ Burešova - založení přírodní učebny</t>
  </si>
  <si>
    <t>ZŠ Palmovka - server počítačové učebny</t>
  </si>
  <si>
    <t>ZŠ Hovorčovická - myčka  nádobí</t>
  </si>
  <si>
    <t>Výstavba hřiště pro MŠ Lindnerova - náhrada</t>
  </si>
  <si>
    <t>Interaktivní technika pro školy zřizované MČ Praha 8</t>
  </si>
  <si>
    <t>Rekonstrukce gastroprovozu ZŠ Mazurská</t>
  </si>
  <si>
    <t>Stavební úprava gastroprovozu ZŠ P. Strozziho, zvýšení kapacity mycího centra</t>
  </si>
  <si>
    <t>ZŠ Lyčkovo náměstí, levé křídlo - studie a PD</t>
  </si>
  <si>
    <t>Stavební úpravy interiérů KD Ládví</t>
  </si>
  <si>
    <t>Stavební úprava střechy KD Ládví</t>
  </si>
  <si>
    <t>Investiční akce malého rozsahu</t>
  </si>
  <si>
    <t>ZŠ Mazurská - zázemí pro školní družinu (altán, domeček, herní prvky)</t>
  </si>
  <si>
    <t>MŠ Sokolovská - úprava zahrady včetně herního prvku</t>
  </si>
  <si>
    <t xml:space="preserve">MŠ Šiškova - revitalizace zahrady po S.E.N. </t>
  </si>
  <si>
    <t>ZŠ Hovorčovická - rekonstrukce vnitřního atria školy a osazení herními prvky</t>
  </si>
  <si>
    <t>Snížení energetické náročnosti školských a jiných objektů</t>
  </si>
  <si>
    <t>3149 - ostat. zařízení související  s výchovou a vzděl. mládeže</t>
  </si>
  <si>
    <t>Thomayerovy sady - Libeňský ostrov</t>
  </si>
  <si>
    <r>
      <rPr>
        <sz val="10"/>
        <rFont val="Arial CE"/>
        <charset val="238"/>
      </rPr>
      <t>zajištění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charset val="238"/>
      </rPr>
      <t>bydlení pro azylanty</t>
    </r>
  </si>
  <si>
    <t>pasportizace budov na území MČ Praha 8</t>
  </si>
  <si>
    <t>rozvoj infrastruktury</t>
  </si>
  <si>
    <t>pronájem</t>
  </si>
  <si>
    <t>posudek na antigraffity</t>
  </si>
  <si>
    <t xml:space="preserve">PD - rekonstrukce rozvodů vody a kanalizace Poliklinika Mazurská </t>
  </si>
  <si>
    <t xml:space="preserve">Poliklinika Mazurská - rekonst. vodoinstalace SV a TUV a kanalizace </t>
  </si>
  <si>
    <t xml:space="preserve">PD na rekonstrukci slaboproudých rozvodů Polikliniky Mazurská </t>
  </si>
  <si>
    <t xml:space="preserve">Poliklinika Mazurská - rekonstrukce slaboproudých rozvodů </t>
  </si>
  <si>
    <t>MŠ Korycanská - rekonstrukce obou zahrad MŠ</t>
  </si>
  <si>
    <t>MŠ Štěpničná - zřízení multifunkčního sportovního hříště</t>
  </si>
  <si>
    <t>MŠ Sokolovská - úprava zahrady vč. herního prvku</t>
  </si>
  <si>
    <t>ZŠ a MŠ Na Slovance - herní prvky vč. dopadových ploch</t>
  </si>
  <si>
    <t>ZŠ Mazurská - vybudování víceúčel. sportoviště - PD</t>
  </si>
  <si>
    <t>MŠ U Sluncové - nástavba třídy vč. PD</t>
  </si>
  <si>
    <t>ZŠ B. Hrabala (obj. Na Korábě) - výměna oken včetně PD</t>
  </si>
  <si>
    <t>ZŠ U Školské zahrady - PD na výstavbu tělocvičny</t>
  </si>
  <si>
    <t>ZŠ Lyčkovo nám. (obj. Pernerova) - PD na půdní vestavbu</t>
  </si>
  <si>
    <t>ZŠ Lyčkovo nám. - PD na půdní vestavbu</t>
  </si>
  <si>
    <t>ZŠ Lyčkovo náměstí - půdní vestavba, II.etapa (příp. kap. na ŠR 2016/2017)</t>
  </si>
  <si>
    <t>ZŠ Lyčkovo náměstí, pravé křídlo  - Výstavba tělocvičny, ŠK a ŠJ - PD</t>
  </si>
  <si>
    <t>ZŠ Na Šutce - zřízení hřiště v areálu školy</t>
  </si>
  <si>
    <t>odbor kultury, sportu, mládeže a památkové péče</t>
  </si>
  <si>
    <t>pol. 5169 - nákup ostatních služeb</t>
  </si>
  <si>
    <t xml:space="preserve">4329 - ost.soc. péče a pomoc dětem a mládeži </t>
  </si>
  <si>
    <t xml:space="preserve">pol. 5194 - věcné dary </t>
  </si>
  <si>
    <t>4339 - ost.soc.péče a pomoc rodině a manželství</t>
  </si>
  <si>
    <t>pol. 5166 - konzultační ,poradenské a právní služby</t>
  </si>
  <si>
    <t>pol. 5499 - ostatní neinvestiční transfery obyvatelstvu</t>
  </si>
  <si>
    <t>4349 - ost. soc. péče a pomoc ost. skupinám obyvatel</t>
  </si>
  <si>
    <t>501</t>
  </si>
  <si>
    <t xml:space="preserve">GC Praha 8  vč."ošetřovatelského domu"(Benákova,Kobylisy)  </t>
  </si>
  <si>
    <t>pol. 5336 -neinvest.transfery zřízeným přísp.organizacím</t>
  </si>
  <si>
    <t>502</t>
  </si>
  <si>
    <t>50215</t>
  </si>
  <si>
    <t>50116</t>
  </si>
  <si>
    <t>50216</t>
  </si>
  <si>
    <t>50316</t>
  </si>
  <si>
    <t>50416</t>
  </si>
  <si>
    <t>50516</t>
  </si>
  <si>
    <t>pol. 5137 - DDHM</t>
  </si>
  <si>
    <t>pol. 5139 - nákup materiálu</t>
  </si>
  <si>
    <t>pol. 5154 - energie</t>
  </si>
  <si>
    <t>servis kamerových,bezp.a vstupních systémů</t>
  </si>
  <si>
    <t>pol. 5168 - zpracování dat a služby souvis.s inf.a kom.t.</t>
  </si>
  <si>
    <t>pol. 5168 - konektivita</t>
  </si>
  <si>
    <t>opravy a udržování</t>
  </si>
  <si>
    <t>pol. 6122 - stroje, přístroje a zažízení</t>
  </si>
  <si>
    <t>Obnova MKS</t>
  </si>
  <si>
    <t>pol. 5191 - zaplacené sankce</t>
  </si>
  <si>
    <t>9201</t>
  </si>
  <si>
    <t>9202</t>
  </si>
  <si>
    <t>9203</t>
  </si>
  <si>
    <t>9204</t>
  </si>
  <si>
    <t>9205</t>
  </si>
  <si>
    <t>poskytnuté náhrady</t>
  </si>
  <si>
    <t>pol. 5192 - poskytnuté náhrady</t>
  </si>
  <si>
    <t>90916</t>
  </si>
  <si>
    <t>91016</t>
  </si>
  <si>
    <t>(UZ 81)</t>
  </si>
  <si>
    <t>pol. 5347 - převody mezi hl. městem Prahou a MČ Praha 8</t>
  </si>
  <si>
    <t>k 30.6.2016</t>
  </si>
  <si>
    <t xml:space="preserve"> 30.6.2016</t>
  </si>
  <si>
    <t>Rekonstrukce učebny fyziky a chemie“ v ZŠ Libčická</t>
  </si>
  <si>
    <t>MŠ Řešovská - „Projektová příprava na realizaci energeticky úsporných opatření</t>
  </si>
  <si>
    <t>MŠ Šimůnkova – „Projektová příprava na realizaci energeticky úsporných opatření</t>
  </si>
  <si>
    <t>ZŠ Lyčkovo nám. – zvýšení protipožární odolnosti dveří v budově ZŠ</t>
  </si>
  <si>
    <t>ZŠ Libčická – rekonstrukce a modernizace VZT v tělocvičnách</t>
  </si>
  <si>
    <t>ZŠ Ústavní – veřejné osvětlení</t>
  </si>
  <si>
    <t>ZŠ P. Strozziho – venkovní žaluzie, výměna oken za otevíratelná ve šk. jídelně a zajištění akustiky ve školní jídelně“</t>
  </si>
  <si>
    <t>ZŠ Dolákova – stavební úpravy tříd – zkapacitnění</t>
  </si>
  <si>
    <t>ZŠ Žernosecká – rekonstrukce školního hřiště II. etapa</t>
  </si>
  <si>
    <t>MŠ Ústavní – zastínění oken na jižní straně</t>
  </si>
  <si>
    <t>MŠ Korycanská - „Projektová příprava na realizaci energeticky úsporných opatření</t>
  </si>
  <si>
    <t>ZŠ U Šk. zahrady - zateplení a výměna střešního pláště objektu dílen</t>
  </si>
  <si>
    <t>ZŠ U Šk. zahrady - rekonstrukce šaten a soc. zařízení tělocvičny</t>
  </si>
  <si>
    <t>ZŠ Palmovka - rekonstrukce a modernizace soc. zařízení</t>
  </si>
  <si>
    <t>MŠ Sokolovská – „Projektová příprava na realizaci energeticky úsporných opatření</t>
  </si>
  <si>
    <t>MŠ U Sluncové – „Projektová příprava na realizaci energeticky úsporných opatření</t>
  </si>
  <si>
    <t>KD Krakov – „Rekonstrukce foyer vč. PD</t>
  </si>
  <si>
    <t>PD - oplocení areálu Kobyliské střelnice</t>
  </si>
  <si>
    <t>Obnova havarijního stavu sedaček v divadle Karla Hackera</t>
  </si>
  <si>
    <t>3111 - mateřské školy</t>
  </si>
  <si>
    <t>0403</t>
  </si>
  <si>
    <t>nespecifikované rezervy (dotace VHP - na kulturu, školství, zdravotnictví)</t>
  </si>
  <si>
    <t>nespecifikované rezervy (dotace VHP-sport)</t>
  </si>
  <si>
    <t>PORG Lindnerova – „Projektová příprava na realizaci energeticky úsporných opatření</t>
  </si>
  <si>
    <t xml:space="preserve">ZŠ Libčická - rekonstrukce gastroprovozu ZŠ Libčická </t>
  </si>
  <si>
    <t>rezerva na běžné výdaje</t>
  </si>
  <si>
    <t>pol. 5901 - nespecifikované rezervy</t>
  </si>
  <si>
    <t>0203</t>
  </si>
  <si>
    <t>revitalizace Karlínského náměstí - ukončení projektu</t>
  </si>
  <si>
    <t>Revitalizace - Lustigův park</t>
  </si>
  <si>
    <t>neinv. transfery nefin. podnik. subjektům-práv.osobám</t>
  </si>
  <si>
    <t>Rekonstrukce gastroprovozu MŠ Na Přesypu vč. TDI a BOZP</t>
  </si>
  <si>
    <t>skříně TRAKA - klíčový depozit s integrovaným..</t>
  </si>
  <si>
    <t>Rekonstrukce kotelny Křižíkova 290/48 v k. ú. Karl</t>
  </si>
  <si>
    <t>Modernizace výtahů Křižíkova 35/46, 290/48 a 167/5</t>
  </si>
  <si>
    <t>Rekonstrukce gastroprovozu ZŠ Dolákova vč. TDI a BOZP</t>
  </si>
  <si>
    <t>ZŠ Libčická - rekonstrukce gastroprovozu vč. TDI a BOZP</t>
  </si>
  <si>
    <t>MŠ Chabařovická – „Projektová příprava na realizaci energeticky úsporných opatření</t>
  </si>
  <si>
    <t>ZŠ a MŠ U Školské zahrady - akustické panely do tříd školní družiny v ZŠ a MŠ U Školské zahrady</t>
  </si>
  <si>
    <t>Ubytovna U Pazderek – „Projektová příprava na realizaci energeticky úsporných opatření</t>
  </si>
  <si>
    <t>Rozpočet po</t>
  </si>
  <si>
    <t xml:space="preserve">změnách (RZ) </t>
  </si>
  <si>
    <t>PD Azylový dům - Prosecká 30</t>
  </si>
  <si>
    <t>(UZ  81) neinvestiční dotace od HMP</t>
  </si>
  <si>
    <t>(UZ 13011) SPOD</t>
  </si>
  <si>
    <t>(UZ 13010) pěstounská péče</t>
  </si>
  <si>
    <t>pol. 5139 - nákup materiálu jinde neuvedeného</t>
  </si>
  <si>
    <t>503</t>
  </si>
  <si>
    <t>pol. 5169 - neinvestiční dotace od HMP</t>
  </si>
  <si>
    <t>4351 - osobní asisitence,pečovatelská služba a podpora samostatného bydlení</t>
  </si>
  <si>
    <t>pol. 5222 - neinvestiční dotace na sport,kulturu,zdravotnictví</t>
  </si>
  <si>
    <t>dotace - sociální oblast - OÚSS</t>
  </si>
  <si>
    <t>4359 - ostatní služby a činnosti v oblasti sociální péče</t>
  </si>
  <si>
    <t>(UZ 13015) sociální práce</t>
  </si>
  <si>
    <t>pol. 5169 - nákup služeb j.n. - sociální práce</t>
  </si>
  <si>
    <t>6330 -převody vlastním fondům v rozpočtech územní úrovně</t>
  </si>
  <si>
    <t>6409 - ostatní činnosti jinde nezařazené</t>
  </si>
  <si>
    <t>pol. 5901 - neinvestiční dotace od HMP</t>
  </si>
  <si>
    <t>4344 - sociální rehabilitace</t>
  </si>
  <si>
    <t>pol. 6121 - budovy, haly stavby</t>
  </si>
  <si>
    <t>SV a TUV - poliklinika Mazurská</t>
  </si>
  <si>
    <t>PD na rekonstrukci slaboproudých rozvodů - poliklinika Mazurská</t>
  </si>
  <si>
    <t>PD úprava kotelny a ÚV -  Gerontologické centrum</t>
  </si>
  <si>
    <t>PD - rekonstrukce slaboproudých elektrických rozvodů -  OÚSS</t>
  </si>
  <si>
    <t>PD - příjezdová cesta - DSS II</t>
  </si>
  <si>
    <t>pol. 5139 - nákup materiálu jinde nezařazený</t>
  </si>
  <si>
    <t>pol. 5019 - ostatní platy (refundace)</t>
  </si>
  <si>
    <t>pol. 5039 - ostatní povinné pojistné placené zaměstnavatelem</t>
  </si>
  <si>
    <t>příkazní smlouvy - supervize, TDI, KBOZP,ostatní</t>
  </si>
  <si>
    <t>pol. 5152 - teplo</t>
  </si>
  <si>
    <t>931</t>
  </si>
  <si>
    <t>913</t>
  </si>
  <si>
    <t>pol. 6122 - stroje, přístroje a zařízení</t>
  </si>
  <si>
    <t>3631 - veřejné osvětlení</t>
  </si>
  <si>
    <t>pol. 6121 - budovy, haly a stavby</t>
  </si>
  <si>
    <t>Automat.systém řízení a monitoringu bezpeč.sítě</t>
  </si>
  <si>
    <t>pol. 6111 - programové vybavení</t>
  </si>
  <si>
    <t>Revitalizace nám.  a parku u KD Krakov-studie a PD (z roku  2015)</t>
  </si>
  <si>
    <t>pol. 6123 - dopravní prostředky</t>
  </si>
  <si>
    <t>pol. 6125 - výpočetní technika</t>
  </si>
  <si>
    <t>plán péče památkové zóny,</t>
  </si>
  <si>
    <t>0603</t>
  </si>
  <si>
    <t>Rekonstrukce Kobyliské střelnice (vratka)</t>
  </si>
  <si>
    <t>0</t>
  </si>
  <si>
    <t xml:space="preserve">     Plnění rozpočtu Městské části Praha 8 za 1. pololetí 2016</t>
  </si>
  <si>
    <t>(v tis. Kč)</t>
  </si>
  <si>
    <t xml:space="preserve">Běžné (neinvestiční) a kapitálové (investiční) výdaje </t>
  </si>
  <si>
    <t>vlastního hospodaření městské části Praha 8 a příspěvkových právnických osob (organizací)</t>
  </si>
  <si>
    <t>zřízených městskou částí Praha 8</t>
  </si>
  <si>
    <t>6330 - převody vlastním fondům v rozpočtech</t>
  </si>
  <si>
    <t xml:space="preserve">          územní úrovně</t>
  </si>
  <si>
    <t>str. 21/22</t>
  </si>
  <si>
    <t>Pasportizace budov na území MČ Praha 8</t>
  </si>
  <si>
    <t>Digitální archiv dokumentace stavebního úřadu</t>
  </si>
  <si>
    <t>Veřejné osvětlení</t>
  </si>
  <si>
    <t>Snížení energetické náročnosti na budově GC</t>
  </si>
  <si>
    <t xml:space="preserve">Rekonstrukce slaboproudých rozvodů -  poliklinika Mazurská </t>
  </si>
  <si>
    <t>PD na rekonstrukci vody a kanalizace - poliklinika  Mazurská</t>
  </si>
  <si>
    <t>Rekonstrukce kotelny a ÚT -  Gerontologické centrum</t>
  </si>
  <si>
    <t>Obnova vozového parku -  OÚSS</t>
  </si>
  <si>
    <t>Telefonní ústředna -  OÚSS</t>
  </si>
  <si>
    <t>Stavební úpravy interiérů -  jesle Mirovická</t>
  </si>
  <si>
    <t>Nákup nábytkové sestavy -  OÚSS</t>
  </si>
  <si>
    <t>Výstavba objektu DSS II</t>
  </si>
  <si>
    <t>Národní kulturní památka Kobyliská střelnice</t>
  </si>
  <si>
    <t>Přenosné sportoviště</t>
  </si>
  <si>
    <t>3412 - sportovní zařízení v majetku obce</t>
  </si>
  <si>
    <t xml:space="preserve">odbor kancelář tajemníka </t>
  </si>
  <si>
    <t xml:space="preserve">ukončení činnosti přísp.organizace </t>
  </si>
  <si>
    <t>Sdružení ambulantních zdravotnických zařízení (SAZZ) v Praze 8</t>
  </si>
  <si>
    <t>ostatní služby a činnosti v oblasti sociální péče (FOKUS)</t>
  </si>
  <si>
    <t>snížení energet.náročnosti GC</t>
  </si>
  <si>
    <t>FOKUS Dolákova</t>
  </si>
  <si>
    <t>str. 22/22</t>
  </si>
  <si>
    <t>str. 1/22</t>
  </si>
  <si>
    <t>str. 2/22</t>
  </si>
  <si>
    <t>str. 3/22</t>
  </si>
  <si>
    <t>str. 4/22</t>
  </si>
  <si>
    <t>str.5/22</t>
  </si>
  <si>
    <t>str.6/22</t>
  </si>
  <si>
    <t>str.7/22</t>
  </si>
  <si>
    <t>str. 8/22</t>
  </si>
  <si>
    <t>str. 9/22</t>
  </si>
  <si>
    <t>str. 10/22</t>
  </si>
  <si>
    <t>str.11/22</t>
  </si>
  <si>
    <t>str. 12/22</t>
  </si>
  <si>
    <t>str.13/22</t>
  </si>
  <si>
    <t>str. 14/22</t>
  </si>
  <si>
    <t>str. 15/22</t>
  </si>
  <si>
    <t>str. 16/22</t>
  </si>
  <si>
    <t>str. 17/22</t>
  </si>
  <si>
    <t>str.18/22</t>
  </si>
  <si>
    <t>str. 19/22</t>
  </si>
  <si>
    <t>str. 20/22</t>
  </si>
  <si>
    <t xml:space="preserve"> odbor kancelář tajemníka </t>
  </si>
  <si>
    <t xml:space="preserve">odbor územního rozvoje a výstavby </t>
  </si>
  <si>
    <t xml:space="preserve">odbor správy majetku </t>
  </si>
  <si>
    <t>odbor životního prostředí a speciálních projektů</t>
  </si>
  <si>
    <t xml:space="preserve">odbor životního prostředí a speciálních projektů </t>
  </si>
  <si>
    <t xml:space="preserve">odbor dopravy </t>
  </si>
  <si>
    <t>odbor dopravy</t>
  </si>
  <si>
    <t xml:space="preserve">odbor školství </t>
  </si>
  <si>
    <t xml:space="preserve"> odbor ekonomický </t>
  </si>
  <si>
    <t xml:space="preserve">odbor kultury, sportu, mládeže a památkové péče </t>
  </si>
  <si>
    <t xml:space="preserve">odbor právních služeb </t>
  </si>
  <si>
    <t>odbor kancelář tajemníka</t>
  </si>
  <si>
    <t xml:space="preserve">odbor kancelář starosty </t>
  </si>
  <si>
    <t xml:space="preserve">odbor živnostenský a správních činností </t>
  </si>
  <si>
    <t xml:space="preserve">ekonomický odbor </t>
  </si>
  <si>
    <t xml:space="preserve"> odbor kancelář tajemníka</t>
  </si>
  <si>
    <t>pol. 5336 - neinvestiční dotace od HMP</t>
  </si>
  <si>
    <t>6330 - převody vl. fondům v rozpočet úz. úrovně</t>
  </si>
  <si>
    <t xml:space="preserve">odbor sociálních věcí </t>
  </si>
  <si>
    <t xml:space="preserve">           kulturního, národního a histor. povědomí</t>
  </si>
  <si>
    <t>80033050209</t>
  </si>
  <si>
    <t>Příloha č. 2</t>
  </si>
  <si>
    <t>ZŠ Ústavní (Bendovka) - „Projektová příprava na realizaci energeticky úsporných opatření</t>
  </si>
  <si>
    <t>usnesení č. Usn ZMC 0xx/2016</t>
  </si>
  <si>
    <t>Zastupitelstva městské části Praha 8</t>
  </si>
  <si>
    <t>ze dne 21. září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</si>
</sst>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"/>
  </numFmts>
  <fonts count="41" x14ac:knownFonts="1">
    <font>
      <sz val="11"/>
      <color theme="1"/>
      <name val="Calibri"/>
      <family val="2"/>
      <charset val="238"/>
      <scheme val="minor"/>
    </font>
    <font>
      <b/>
      <sz val="16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i/>
      <sz val="10"/>
      <color theme="1"/>
      <name val="Arial"/>
      <family val="2"/>
      <charset val="238"/>
    </font>
    <font>
      <sz val="10"/>
      <color rgb="FFFF0000"/>
      <name val="Arial CE"/>
      <family val="2"/>
      <charset val="238"/>
    </font>
    <font>
      <b/>
      <sz val="10"/>
      <color theme="1"/>
      <name val="Arial"/>
      <family val="2"/>
      <charset val="238"/>
    </font>
    <font>
      <sz val="10"/>
      <color indexed="12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color rgb="FF000000"/>
      <name val="Arial CE"/>
      <charset val="238"/>
    </font>
    <font>
      <sz val="10"/>
      <color indexed="8"/>
      <name val="Arial CE"/>
      <charset val="238"/>
    </font>
    <font>
      <sz val="12"/>
      <color theme="1"/>
      <name val="Times New Roman"/>
      <family val="1"/>
      <charset val="238"/>
    </font>
    <font>
      <b/>
      <sz val="10"/>
      <color rgb="FFFF0000"/>
      <name val="Arial CE"/>
      <charset val="238"/>
    </font>
    <font>
      <b/>
      <sz val="12"/>
      <color rgb="FFFF000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3" fillId="0" borderId="0"/>
    <xf numFmtId="0" fontId="2" fillId="0" borderId="0"/>
    <xf numFmtId="43" fontId="39" fillId="0" borderId="0" applyFont="0" applyFill="0" applyBorder="0" applyAlignment="0" applyProtection="0"/>
  </cellStyleXfs>
  <cellXfs count="1485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Border="1"/>
    <xf numFmtId="0" fontId="0" fillId="0" borderId="0" xfId="0" applyBorder="1"/>
    <xf numFmtId="0" fontId="2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0" fillId="0" borderId="8" xfId="0" applyBorder="1"/>
    <xf numFmtId="0" fontId="0" fillId="0" borderId="20" xfId="0" applyBorder="1"/>
    <xf numFmtId="0" fontId="9" fillId="0" borderId="34" xfId="0" applyFont="1" applyFill="1" applyBorder="1" applyAlignment="1">
      <alignment horizontal="center"/>
    </xf>
    <xf numFmtId="0" fontId="9" fillId="0" borderId="35" xfId="0" applyFont="1" applyFill="1" applyBorder="1" applyAlignment="1">
      <alignment horizontal="center"/>
    </xf>
    <xf numFmtId="0" fontId="9" fillId="0" borderId="36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9" fillId="0" borderId="39" xfId="0" applyFont="1" applyFill="1" applyBorder="1" applyAlignment="1">
      <alignment horizontal="center"/>
    </xf>
    <xf numFmtId="0" fontId="10" fillId="0" borderId="39" xfId="0" applyFont="1" applyFill="1" applyBorder="1" applyAlignment="1">
      <alignment horizontal="center"/>
    </xf>
    <xf numFmtId="0" fontId="0" fillId="0" borderId="33" xfId="0" applyBorder="1"/>
    <xf numFmtId="49" fontId="4" fillId="0" borderId="8" xfId="0" applyNumberFormat="1" applyFont="1" applyFill="1" applyBorder="1" applyAlignment="1">
      <alignment horizontal="center"/>
    </xf>
    <xf numFmtId="0" fontId="2" fillId="0" borderId="0" xfId="1"/>
    <xf numFmtId="164" fontId="2" fillId="0" borderId="0" xfId="1" applyNumberFormat="1"/>
    <xf numFmtId="4" fontId="2" fillId="0" borderId="0" xfId="1" applyNumberFormat="1"/>
    <xf numFmtId="0" fontId="5" fillId="0" borderId="0" xfId="1" applyFont="1"/>
    <xf numFmtId="0" fontId="4" fillId="0" borderId="0" xfId="1" applyFont="1"/>
    <xf numFmtId="3" fontId="7" fillId="0" borderId="0" xfId="1" applyNumberFormat="1" applyFont="1" applyAlignment="1">
      <alignment horizontal="right" vertical="center"/>
    </xf>
    <xf numFmtId="0" fontId="9" fillId="0" borderId="1" xfId="1" applyFont="1" applyBorder="1" applyAlignment="1">
      <alignment horizontal="center"/>
    </xf>
    <xf numFmtId="0" fontId="9" fillId="0" borderId="35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2" xfId="1" applyFont="1" applyBorder="1"/>
    <xf numFmtId="4" fontId="10" fillId="0" borderId="2" xfId="1" applyNumberFormat="1" applyFont="1" applyFill="1" applyBorder="1" applyAlignment="1">
      <alignment horizontal="center"/>
    </xf>
    <xf numFmtId="4" fontId="10" fillId="0" borderId="3" xfId="1" applyNumberFormat="1" applyFont="1" applyFill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49" fontId="9" fillId="0" borderId="5" xfId="1" applyNumberFormat="1" applyFont="1" applyBorder="1" applyAlignment="1">
      <alignment horizontal="center"/>
    </xf>
    <xf numFmtId="4" fontId="10" fillId="0" borderId="5" xfId="1" applyNumberFormat="1" applyFont="1" applyFill="1" applyBorder="1" applyAlignment="1">
      <alignment horizontal="center"/>
    </xf>
    <xf numFmtId="4" fontId="10" fillId="0" borderId="6" xfId="1" applyNumberFormat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39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4" fontId="10" fillId="0" borderId="8" xfId="1" applyNumberFormat="1" applyFont="1" applyFill="1" applyBorder="1" applyAlignment="1">
      <alignment horizontal="center"/>
    </xf>
    <xf numFmtId="4" fontId="10" fillId="0" borderId="9" xfId="1" applyNumberFormat="1" applyFont="1" applyFill="1" applyBorder="1" applyAlignment="1">
      <alignment horizontal="center"/>
    </xf>
    <xf numFmtId="49" fontId="4" fillId="0" borderId="0" xfId="1" applyNumberFormat="1" applyFont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9" fillId="0" borderId="35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2" xfId="1" applyFont="1" applyFill="1" applyBorder="1"/>
    <xf numFmtId="0" fontId="9" fillId="0" borderId="4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49" fontId="9" fillId="0" borderId="5" xfId="1" applyNumberFormat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/>
    </xf>
    <xf numFmtId="0" fontId="9" fillId="0" borderId="49" xfId="1" applyFont="1" applyFill="1" applyBorder="1" applyAlignment="1">
      <alignment horizontal="center"/>
    </xf>
    <xf numFmtId="0" fontId="9" fillId="0" borderId="8" xfId="1" applyFont="1" applyFill="1" applyBorder="1" applyAlignment="1">
      <alignment horizontal="center"/>
    </xf>
    <xf numFmtId="49" fontId="9" fillId="0" borderId="8" xfId="1" applyNumberFormat="1" applyFont="1" applyFill="1" applyBorder="1" applyAlignment="1">
      <alignment horizontal="center"/>
    </xf>
    <xf numFmtId="0" fontId="5" fillId="0" borderId="0" xfId="1" applyFont="1" applyBorder="1"/>
    <xf numFmtId="0" fontId="9" fillId="0" borderId="39" xfId="1" applyFont="1" applyFill="1" applyBorder="1" applyAlignment="1">
      <alignment horizontal="center"/>
    </xf>
    <xf numFmtId="0" fontId="2" fillId="0" borderId="42" xfId="1" applyFill="1" applyBorder="1" applyAlignment="1"/>
    <xf numFmtId="0" fontId="2" fillId="0" borderId="43" xfId="1" applyFill="1" applyBorder="1" applyAlignment="1"/>
    <xf numFmtId="0" fontId="2" fillId="0" borderId="57" xfId="1" applyFill="1" applyBorder="1" applyAlignment="1"/>
    <xf numFmtId="4" fontId="0" fillId="0" borderId="0" xfId="0" applyNumberFormat="1"/>
    <xf numFmtId="0" fontId="9" fillId="0" borderId="3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4" fontId="10" fillId="0" borderId="2" xfId="0" applyNumberFormat="1" applyFont="1" applyFill="1" applyBorder="1" applyAlignment="1">
      <alignment horizontal="center"/>
    </xf>
    <xf numFmtId="4" fontId="9" fillId="0" borderId="36" xfId="0" applyNumberFormat="1" applyFont="1" applyFill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" fontId="10" fillId="0" borderId="5" xfId="0" applyNumberFormat="1" applyFont="1" applyFill="1" applyBorder="1" applyAlignment="1">
      <alignment horizontal="center"/>
    </xf>
    <xf numFmtId="4" fontId="10" fillId="0" borderId="18" xfId="0" applyNumberFormat="1" applyFont="1" applyFill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4" fontId="0" fillId="0" borderId="8" xfId="0" applyNumberFormat="1" applyBorder="1"/>
    <xf numFmtId="4" fontId="0" fillId="0" borderId="33" xfId="0" applyNumberFormat="1" applyBorder="1"/>
    <xf numFmtId="0" fontId="5" fillId="0" borderId="10" xfId="0" applyFont="1" applyBorder="1"/>
    <xf numFmtId="0" fontId="5" fillId="0" borderId="20" xfId="0" applyFont="1" applyBorder="1" applyAlignment="1">
      <alignment horizontal="center"/>
    </xf>
    <xf numFmtId="4" fontId="0" fillId="0" borderId="20" xfId="0" applyNumberFormat="1" applyBorder="1"/>
    <xf numFmtId="4" fontId="0" fillId="0" borderId="55" xfId="0" applyNumberFormat="1" applyBorder="1"/>
    <xf numFmtId="0" fontId="0" fillId="0" borderId="0" xfId="0" applyFill="1"/>
    <xf numFmtId="164" fontId="0" fillId="0" borderId="0" xfId="0" applyNumberFormat="1"/>
    <xf numFmtId="164" fontId="9" fillId="0" borderId="2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164" fontId="10" fillId="0" borderId="8" xfId="0" applyNumberFormat="1" applyFont="1" applyFill="1" applyBorder="1" applyAlignment="1">
      <alignment horizontal="center"/>
    </xf>
    <xf numFmtId="49" fontId="5" fillId="0" borderId="11" xfId="0" applyNumberFormat="1" applyFont="1" applyBorder="1"/>
    <xf numFmtId="164" fontId="0" fillId="0" borderId="20" xfId="0" applyNumberFormat="1" applyBorder="1"/>
    <xf numFmtId="0" fontId="0" fillId="0" borderId="55" xfId="0" applyBorder="1"/>
    <xf numFmtId="0" fontId="5" fillId="0" borderId="0" xfId="1" applyFont="1" applyBorder="1" applyAlignment="1">
      <alignment horizontal="left"/>
    </xf>
    <xf numFmtId="0" fontId="6" fillId="0" borderId="0" xfId="1" applyFont="1"/>
    <xf numFmtId="0" fontId="7" fillId="0" borderId="0" xfId="1" applyFont="1" applyAlignment="1">
      <alignment horizontal="right"/>
    </xf>
    <xf numFmtId="0" fontId="9" fillId="0" borderId="54" xfId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/>
    </xf>
    <xf numFmtId="0" fontId="9" fillId="0" borderId="29" xfId="1" applyFont="1" applyFill="1" applyBorder="1" applyAlignment="1">
      <alignment horizontal="center"/>
    </xf>
    <xf numFmtId="0" fontId="9" fillId="0" borderId="6" xfId="1" applyFont="1" applyFill="1" applyBorder="1" applyAlignment="1">
      <alignment horizontal="center"/>
    </xf>
    <xf numFmtId="0" fontId="9" fillId="0" borderId="38" xfId="1" applyFont="1" applyFill="1" applyBorder="1" applyAlignment="1">
      <alignment horizontal="center"/>
    </xf>
    <xf numFmtId="0" fontId="9" fillId="0" borderId="45" xfId="1" applyFont="1" applyFill="1" applyBorder="1" applyAlignment="1">
      <alignment horizontal="center"/>
    </xf>
    <xf numFmtId="0" fontId="9" fillId="0" borderId="9" xfId="1" applyFont="1" applyFill="1" applyBorder="1" applyAlignment="1">
      <alignment horizontal="center"/>
    </xf>
    <xf numFmtId="0" fontId="0" fillId="0" borderId="0" xfId="0" applyBorder="1" applyAlignment="1"/>
    <xf numFmtId="0" fontId="9" fillId="0" borderId="2" xfId="0" applyFont="1" applyBorder="1"/>
    <xf numFmtId="0" fontId="5" fillId="0" borderId="60" xfId="0" applyFont="1" applyBorder="1" applyAlignment="1">
      <alignment horizontal="left"/>
    </xf>
    <xf numFmtId="0" fontId="5" fillId="0" borderId="2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7" xfId="0" applyFont="1" applyFill="1" applyBorder="1"/>
    <xf numFmtId="0" fontId="13" fillId="0" borderId="0" xfId="0" applyFont="1"/>
    <xf numFmtId="0" fontId="4" fillId="0" borderId="2" xfId="0" applyFont="1" applyFill="1" applyBorder="1"/>
    <xf numFmtId="0" fontId="13" fillId="0" borderId="39" xfId="0" applyFont="1" applyBorder="1"/>
    <xf numFmtId="0" fontId="13" fillId="0" borderId="8" xfId="0" applyFont="1" applyBorder="1"/>
    <xf numFmtId="0" fontId="13" fillId="0" borderId="33" xfId="0" applyFont="1" applyBorder="1"/>
    <xf numFmtId="0" fontId="13" fillId="0" borderId="21" xfId="0" applyFont="1" applyBorder="1"/>
    <xf numFmtId="0" fontId="13" fillId="0" borderId="20" xfId="0" applyFont="1" applyBorder="1"/>
    <xf numFmtId="164" fontId="13" fillId="0" borderId="0" xfId="0" applyNumberFormat="1" applyFont="1"/>
    <xf numFmtId="0" fontId="10" fillId="0" borderId="0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3" fillId="0" borderId="0" xfId="0" applyFont="1" applyBorder="1"/>
    <xf numFmtId="0" fontId="10" fillId="0" borderId="2" xfId="1" applyFont="1" applyFill="1" applyBorder="1" applyAlignment="1">
      <alignment horizontal="center"/>
    </xf>
    <xf numFmtId="14" fontId="10" fillId="0" borderId="5" xfId="1" applyNumberFormat="1" applyFont="1" applyFill="1" applyBorder="1" applyAlignment="1">
      <alignment horizontal="center"/>
    </xf>
    <xf numFmtId="0" fontId="5" fillId="0" borderId="40" xfId="1" applyFont="1" applyFill="1" applyBorder="1" applyAlignment="1"/>
    <xf numFmtId="49" fontId="12" fillId="0" borderId="0" xfId="1" applyNumberFormat="1" applyFont="1" applyFill="1" applyBorder="1" applyAlignment="1">
      <alignment horizontal="center"/>
    </xf>
    <xf numFmtId="0" fontId="19" fillId="0" borderId="0" xfId="0" applyFont="1"/>
    <xf numFmtId="0" fontId="20" fillId="0" borderId="0" xfId="0" applyFont="1" applyBorder="1"/>
    <xf numFmtId="0" fontId="18" fillId="0" borderId="0" xfId="0" applyFont="1" applyBorder="1"/>
    <xf numFmtId="0" fontId="20" fillId="0" borderId="0" xfId="0" applyFont="1"/>
    <xf numFmtId="0" fontId="18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3" fillId="0" borderId="1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/>
    <xf numFmtId="0" fontId="23" fillId="0" borderId="3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 vertical="center" wrapText="1"/>
    </xf>
    <xf numFmtId="49" fontId="23" fillId="0" borderId="5" xfId="0" applyNumberFormat="1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3" fillId="0" borderId="7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/>
    </xf>
    <xf numFmtId="0" fontId="23" fillId="0" borderId="8" xfId="0" applyFont="1" applyFill="1" applyBorder="1" applyAlignment="1">
      <alignment horizontal="center" vertical="center" wrapText="1"/>
    </xf>
    <xf numFmtId="49" fontId="23" fillId="0" borderId="8" xfId="0" applyNumberFormat="1" applyFont="1" applyFill="1" applyBorder="1" applyAlignment="1">
      <alignment horizontal="center"/>
    </xf>
    <xf numFmtId="0" fontId="20" fillId="0" borderId="8" xfId="0" applyFont="1" applyBorder="1"/>
    <xf numFmtId="0" fontId="20" fillId="0" borderId="9" xfId="0" applyFont="1" applyBorder="1"/>
    <xf numFmtId="0" fontId="20" fillId="0" borderId="13" xfId="0" applyFont="1" applyBorder="1"/>
    <xf numFmtId="0" fontId="23" fillId="0" borderId="34" xfId="0" applyFont="1" applyFill="1" applyBorder="1" applyAlignment="1">
      <alignment horizontal="center"/>
    </xf>
    <xf numFmtId="0" fontId="23" fillId="0" borderId="35" xfId="0" applyFont="1" applyFill="1" applyBorder="1" applyAlignment="1">
      <alignment horizontal="center"/>
    </xf>
    <xf numFmtId="0" fontId="23" fillId="0" borderId="36" xfId="0" applyFont="1" applyFill="1" applyBorder="1" applyAlignment="1">
      <alignment horizontal="center"/>
    </xf>
    <xf numFmtId="0" fontId="23" fillId="0" borderId="37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3" fillId="0" borderId="18" xfId="0" applyFont="1" applyFill="1" applyBorder="1" applyAlignment="1">
      <alignment horizontal="center"/>
    </xf>
    <xf numFmtId="0" fontId="23" fillId="0" borderId="38" xfId="0" applyFont="1" applyFill="1" applyBorder="1" applyAlignment="1">
      <alignment horizontal="center"/>
    </xf>
    <xf numFmtId="0" fontId="23" fillId="0" borderId="39" xfId="0" applyFont="1" applyFill="1" applyBorder="1" applyAlignment="1">
      <alignment horizontal="center"/>
    </xf>
    <xf numFmtId="0" fontId="20" fillId="0" borderId="33" xfId="0" applyFont="1" applyBorder="1"/>
    <xf numFmtId="0" fontId="20" fillId="0" borderId="43" xfId="0" applyFont="1" applyBorder="1"/>
    <xf numFmtId="0" fontId="18" fillId="0" borderId="1" xfId="0" applyFont="1" applyFill="1" applyBorder="1" applyAlignment="1">
      <alignment horizontal="left"/>
    </xf>
    <xf numFmtId="0" fontId="18" fillId="0" borderId="43" xfId="0" applyFont="1" applyFill="1" applyBorder="1" applyAlignment="1">
      <alignment horizontal="center"/>
    </xf>
    <xf numFmtId="0" fontId="18" fillId="0" borderId="42" xfId="0" applyFont="1" applyFill="1" applyBorder="1"/>
    <xf numFmtId="49" fontId="18" fillId="0" borderId="54" xfId="0" applyNumberFormat="1" applyFont="1" applyFill="1" applyBorder="1"/>
    <xf numFmtId="0" fontId="20" fillId="0" borderId="41" xfId="0" applyFont="1" applyBorder="1"/>
    <xf numFmtId="0" fontId="8" fillId="0" borderId="0" xfId="2" applyFont="1" applyAlignment="1">
      <alignment horizontal="right"/>
    </xf>
    <xf numFmtId="4" fontId="2" fillId="0" borderId="0" xfId="1" applyNumberFormat="1" applyFont="1"/>
    <xf numFmtId="164" fontId="2" fillId="0" borderId="0" xfId="1" applyNumberFormat="1" applyFont="1"/>
    <xf numFmtId="3" fontId="2" fillId="0" borderId="0" xfId="1" applyNumberFormat="1" applyFont="1" applyAlignment="1">
      <alignment horizontal="right" vertical="center"/>
    </xf>
    <xf numFmtId="4" fontId="12" fillId="0" borderId="0" xfId="1" applyNumberFormat="1" applyFont="1" applyFill="1" applyBorder="1" applyAlignment="1">
      <alignment horizontal="right" vertical="top"/>
    </xf>
    <xf numFmtId="3" fontId="12" fillId="0" borderId="0" xfId="1" applyNumberFormat="1" applyFont="1" applyFill="1" applyBorder="1" applyAlignment="1">
      <alignment vertical="top"/>
    </xf>
    <xf numFmtId="164" fontId="12" fillId="0" borderId="0" xfId="1" applyNumberFormat="1" applyFont="1" applyFill="1" applyBorder="1" applyAlignment="1">
      <alignment vertical="top"/>
    </xf>
    <xf numFmtId="0" fontId="12" fillId="0" borderId="0" xfId="1" applyFont="1" applyFill="1" applyBorder="1" applyAlignment="1">
      <alignment horizontal="left" vertical="top" wrapText="1"/>
    </xf>
    <xf numFmtId="49" fontId="12" fillId="0" borderId="0" xfId="1" applyNumberFormat="1" applyFont="1" applyFill="1" applyBorder="1" applyAlignment="1">
      <alignment vertical="top" wrapText="1"/>
    </xf>
    <xf numFmtId="49" fontId="12" fillId="0" borderId="0" xfId="1" applyNumberFormat="1" applyFont="1" applyFill="1" applyBorder="1" applyAlignment="1" applyProtection="1">
      <alignment horizontal="center" vertical="top"/>
      <protection locked="0"/>
    </xf>
    <xf numFmtId="3" fontId="10" fillId="0" borderId="25" xfId="0" applyNumberFormat="1" applyFont="1" applyFill="1" applyBorder="1"/>
    <xf numFmtId="3" fontId="2" fillId="0" borderId="25" xfId="0" applyNumberFormat="1" applyFont="1" applyFill="1" applyBorder="1"/>
    <xf numFmtId="0" fontId="9" fillId="0" borderId="28" xfId="0" applyFont="1" applyFill="1" applyBorder="1"/>
    <xf numFmtId="0" fontId="4" fillId="0" borderId="17" xfId="0" applyFont="1" applyFill="1" applyBorder="1" applyAlignment="1">
      <alignment horizontal="center"/>
    </xf>
    <xf numFmtId="4" fontId="18" fillId="0" borderId="32" xfId="0" applyNumberFormat="1" applyFont="1" applyBorder="1"/>
    <xf numFmtId="4" fontId="2" fillId="0" borderId="55" xfId="0" applyNumberFormat="1" applyFont="1" applyFill="1" applyBorder="1"/>
    <xf numFmtId="4" fontId="2" fillId="0" borderId="25" xfId="0" applyNumberFormat="1" applyFont="1" applyFill="1" applyBorder="1"/>
    <xf numFmtId="4" fontId="2" fillId="0" borderId="26" xfId="0" applyNumberFormat="1" applyFont="1" applyFill="1" applyBorder="1"/>
    <xf numFmtId="4" fontId="10" fillId="0" borderId="21" xfId="0" applyNumberFormat="1" applyFont="1" applyFill="1" applyBorder="1"/>
    <xf numFmtId="4" fontId="10" fillId="0" borderId="55" xfId="0" applyNumberFormat="1" applyFont="1" applyFill="1" applyBorder="1"/>
    <xf numFmtId="4" fontId="2" fillId="0" borderId="21" xfId="0" applyNumberFormat="1" applyFont="1" applyFill="1" applyBorder="1"/>
    <xf numFmtId="4" fontId="26" fillId="0" borderId="21" xfId="0" applyNumberFormat="1" applyFont="1" applyFill="1" applyBorder="1"/>
    <xf numFmtId="0" fontId="0" fillId="0" borderId="25" xfId="0" applyBorder="1"/>
    <xf numFmtId="4" fontId="3" fillId="0" borderId="48" xfId="0" applyNumberFormat="1" applyFont="1" applyFill="1" applyBorder="1"/>
    <xf numFmtId="4" fontId="3" fillId="0" borderId="53" xfId="0" applyNumberFormat="1" applyFont="1" applyFill="1" applyBorder="1"/>
    <xf numFmtId="4" fontId="26" fillId="0" borderId="26" xfId="0" applyNumberFormat="1" applyFont="1" applyFill="1" applyBorder="1"/>
    <xf numFmtId="4" fontId="26" fillId="0" borderId="55" xfId="0" applyNumberFormat="1" applyFont="1" applyFill="1" applyBorder="1"/>
    <xf numFmtId="0" fontId="2" fillId="0" borderId="0" xfId="1" applyFont="1"/>
    <xf numFmtId="0" fontId="5" fillId="0" borderId="40" xfId="1" applyFont="1" applyBorder="1" applyAlignment="1">
      <alignment horizontal="left"/>
    </xf>
    <xf numFmtId="0" fontId="2" fillId="0" borderId="41" xfId="1" applyFont="1" applyBorder="1" applyAlignment="1"/>
    <xf numFmtId="49" fontId="9" fillId="0" borderId="4" xfId="0" applyNumberFormat="1" applyFont="1" applyFill="1" applyBorder="1" applyAlignment="1">
      <alignment horizontal="center"/>
    </xf>
    <xf numFmtId="49" fontId="9" fillId="0" borderId="10" xfId="0" applyNumberFormat="1" applyFont="1" applyFill="1" applyBorder="1" applyAlignment="1">
      <alignment horizontal="center"/>
    </xf>
    <xf numFmtId="0" fontId="23" fillId="0" borderId="4" xfId="0" applyFont="1" applyFill="1" applyBorder="1" applyAlignment="1">
      <alignment horizontal="center"/>
    </xf>
    <xf numFmtId="0" fontId="4" fillId="0" borderId="19" xfId="0" applyFont="1" applyFill="1" applyBorder="1"/>
    <xf numFmtId="0" fontId="2" fillId="0" borderId="0" xfId="3"/>
    <xf numFmtId="0" fontId="3" fillId="0" borderId="30" xfId="3" applyFont="1" applyBorder="1"/>
    <xf numFmtId="3" fontId="3" fillId="0" borderId="48" xfId="3" applyNumberFormat="1" applyFont="1" applyBorder="1"/>
    <xf numFmtId="0" fontId="0" fillId="0" borderId="12" xfId="0" applyBorder="1"/>
    <xf numFmtId="0" fontId="0" fillId="0" borderId="17" xfId="0" applyBorder="1"/>
    <xf numFmtId="3" fontId="5" fillId="0" borderId="32" xfId="0" applyNumberFormat="1" applyFont="1" applyFill="1" applyBorder="1"/>
    <xf numFmtId="0" fontId="0" fillId="0" borderId="26" xfId="0" applyBorder="1"/>
    <xf numFmtId="0" fontId="2" fillId="0" borderId="25" xfId="3" applyBorder="1"/>
    <xf numFmtId="0" fontId="10" fillId="0" borderId="25" xfId="3" applyFont="1" applyFill="1" applyBorder="1" applyAlignment="1">
      <alignment horizontal="left"/>
    </xf>
    <xf numFmtId="0" fontId="4" fillId="0" borderId="17" xfId="3" applyFont="1" applyFill="1" applyBorder="1" applyAlignment="1">
      <alignment horizontal="left"/>
    </xf>
    <xf numFmtId="0" fontId="27" fillId="0" borderId="25" xfId="3" applyFont="1" applyFill="1" applyBorder="1"/>
    <xf numFmtId="0" fontId="10" fillId="0" borderId="17" xfId="3" applyFont="1" applyFill="1" applyBorder="1" applyAlignment="1">
      <alignment horizontal="left"/>
    </xf>
    <xf numFmtId="0" fontId="2" fillId="0" borderId="25" xfId="3" applyFont="1" applyFill="1" applyBorder="1"/>
    <xf numFmtId="0" fontId="2" fillId="0" borderId="0" xfId="3" applyBorder="1"/>
    <xf numFmtId="3" fontId="10" fillId="0" borderId="25" xfId="3" applyNumberFormat="1" applyFont="1" applyFill="1" applyBorder="1"/>
    <xf numFmtId="3" fontId="2" fillId="0" borderId="25" xfId="3" applyNumberFormat="1" applyFill="1" applyBorder="1"/>
    <xf numFmtId="49" fontId="5" fillId="0" borderId="21" xfId="0" applyNumberFormat="1" applyFont="1" applyBorder="1"/>
    <xf numFmtId="49" fontId="2" fillId="0" borderId="25" xfId="3" applyNumberFormat="1" applyFont="1" applyFill="1" applyBorder="1"/>
    <xf numFmtId="49" fontId="9" fillId="0" borderId="60" xfId="3" applyNumberFormat="1" applyFont="1" applyFill="1" applyBorder="1" applyAlignment="1">
      <alignment horizontal="center" vertical="center"/>
    </xf>
    <xf numFmtId="0" fontId="9" fillId="0" borderId="25" xfId="3" applyFont="1" applyFill="1" applyBorder="1" applyAlignment="1">
      <alignment horizontal="left" vertical="center"/>
    </xf>
    <xf numFmtId="49" fontId="9" fillId="0" borderId="20" xfId="3" applyNumberFormat="1" applyFont="1" applyFill="1" applyBorder="1"/>
    <xf numFmtId="0" fontId="5" fillId="0" borderId="25" xfId="3" applyFont="1" applyFill="1" applyBorder="1" applyAlignment="1">
      <alignment horizontal="left" vertical="center"/>
    </xf>
    <xf numFmtId="49" fontId="2" fillId="0" borderId="20" xfId="3" applyNumberFormat="1" applyFont="1" applyFill="1" applyBorder="1"/>
    <xf numFmtId="49" fontId="9" fillId="0" borderId="10" xfId="3" applyNumberFormat="1" applyFont="1" applyFill="1" applyBorder="1" applyAlignment="1">
      <alignment horizontal="center"/>
    </xf>
    <xf numFmtId="0" fontId="9" fillId="0" borderId="20" xfId="3" applyFont="1" applyFill="1" applyBorder="1" applyAlignment="1">
      <alignment horizontal="right"/>
    </xf>
    <xf numFmtId="0" fontId="4" fillId="0" borderId="37" xfId="3" applyFont="1" applyFill="1" applyBorder="1"/>
    <xf numFmtId="0" fontId="4" fillId="0" borderId="25" xfId="3" applyFont="1" applyFill="1" applyBorder="1"/>
    <xf numFmtId="0" fontId="4" fillId="0" borderId="23" xfId="3" applyFont="1" applyFill="1" applyBorder="1"/>
    <xf numFmtId="49" fontId="4" fillId="0" borderId="14" xfId="3" applyNumberFormat="1" applyFont="1" applyFill="1" applyBorder="1" applyAlignment="1">
      <alignment horizontal="center"/>
    </xf>
    <xf numFmtId="0" fontId="2" fillId="0" borderId="16" xfId="3" applyFont="1" applyFill="1" applyBorder="1"/>
    <xf numFmtId="0" fontId="4" fillId="0" borderId="19" xfId="3" applyFont="1" applyFill="1" applyBorder="1" applyAlignment="1"/>
    <xf numFmtId="49" fontId="4" fillId="0" borderId="17" xfId="3" applyNumberFormat="1" applyFont="1" applyFill="1" applyBorder="1" applyAlignment="1">
      <alignment horizontal="center"/>
    </xf>
    <xf numFmtId="0" fontId="4" fillId="0" borderId="17" xfId="3" applyFont="1" applyFill="1" applyBorder="1"/>
    <xf numFmtId="0" fontId="5" fillId="0" borderId="46" xfId="3" applyFont="1" applyFill="1" applyBorder="1"/>
    <xf numFmtId="0" fontId="3" fillId="0" borderId="30" xfId="3" applyFont="1" applyBorder="1" applyAlignment="1">
      <alignment horizontal="left" vertical="center"/>
    </xf>
    <xf numFmtId="0" fontId="17" fillId="0" borderId="46" xfId="3" applyFont="1" applyBorder="1"/>
    <xf numFmtId="3" fontId="10" fillId="0" borderId="21" xfId="3" applyNumberFormat="1" applyFont="1" applyBorder="1"/>
    <xf numFmtId="3" fontId="4" fillId="0" borderId="21" xfId="3" applyNumberFormat="1" applyFont="1" applyBorder="1"/>
    <xf numFmtId="3" fontId="5" fillId="0" borderId="48" xfId="3" applyNumberFormat="1" applyFont="1" applyFill="1" applyBorder="1"/>
    <xf numFmtId="3" fontId="3" fillId="0" borderId="48" xfId="3" applyNumberFormat="1" applyFont="1" applyBorder="1" applyAlignment="1">
      <alignment horizontal="right" vertical="center"/>
    </xf>
    <xf numFmtId="4" fontId="26" fillId="0" borderId="25" xfId="0" applyNumberFormat="1" applyFont="1" applyFill="1" applyBorder="1"/>
    <xf numFmtId="0" fontId="2" fillId="0" borderId="17" xfId="3" applyBorder="1"/>
    <xf numFmtId="49" fontId="10" fillId="0" borderId="14" xfId="3" applyNumberFormat="1" applyFont="1" applyFill="1" applyBorder="1" applyAlignment="1">
      <alignment horizontal="center"/>
    </xf>
    <xf numFmtId="0" fontId="0" fillId="0" borderId="44" xfId="0" applyBorder="1"/>
    <xf numFmtId="3" fontId="9" fillId="0" borderId="25" xfId="3" applyNumberFormat="1" applyFont="1" applyFill="1" applyBorder="1" applyAlignment="1">
      <alignment horizontal="right"/>
    </xf>
    <xf numFmtId="3" fontId="5" fillId="0" borderId="32" xfId="3" applyNumberFormat="1" applyFont="1" applyFill="1" applyBorder="1"/>
    <xf numFmtId="49" fontId="10" fillId="0" borderId="10" xfId="3" applyNumberFormat="1" applyFont="1" applyFill="1" applyBorder="1" applyAlignment="1">
      <alignment horizontal="center"/>
    </xf>
    <xf numFmtId="0" fontId="10" fillId="0" borderId="21" xfId="3" applyFont="1" applyFill="1" applyBorder="1"/>
    <xf numFmtId="49" fontId="4" fillId="0" borderId="25" xfId="3" applyNumberFormat="1" applyFont="1" applyFill="1" applyBorder="1" applyAlignment="1">
      <alignment horizontal="left"/>
    </xf>
    <xf numFmtId="0" fontId="4" fillId="0" borderId="25" xfId="3" applyFont="1" applyFill="1" applyBorder="1" applyAlignment="1">
      <alignment horizontal="left"/>
    </xf>
    <xf numFmtId="0" fontId="4" fillId="0" borderId="27" xfId="3" applyFont="1" applyFill="1" applyBorder="1"/>
    <xf numFmtId="49" fontId="4" fillId="0" borderId="10" xfId="3" applyNumberFormat="1" applyFont="1" applyFill="1" applyBorder="1" applyAlignment="1">
      <alignment horizontal="center"/>
    </xf>
    <xf numFmtId="49" fontId="4" fillId="0" borderId="20" xfId="3" applyNumberFormat="1" applyFont="1" applyFill="1" applyBorder="1" applyAlignment="1">
      <alignment horizontal="left"/>
    </xf>
    <xf numFmtId="0" fontId="4" fillId="0" borderId="12" xfId="3" applyFont="1" applyFill="1" applyBorder="1" applyAlignment="1">
      <alignment horizontal="left"/>
    </xf>
    <xf numFmtId="49" fontId="9" fillId="0" borderId="14" xfId="3" applyNumberFormat="1" applyFont="1" applyFill="1" applyBorder="1" applyAlignment="1">
      <alignment horizontal="center"/>
    </xf>
    <xf numFmtId="0" fontId="9" fillId="0" borderId="21" xfId="3" applyFont="1" applyFill="1" applyBorder="1"/>
    <xf numFmtId="0" fontId="4" fillId="0" borderId="24" xfId="3" applyFont="1" applyFill="1" applyBorder="1"/>
    <xf numFmtId="0" fontId="9" fillId="0" borderId="27" xfId="3" applyFont="1" applyFill="1" applyBorder="1"/>
    <xf numFmtId="49" fontId="29" fillId="0" borderId="25" xfId="3" applyNumberFormat="1" applyFont="1" applyFill="1" applyBorder="1" applyAlignment="1">
      <alignment horizontal="center"/>
    </xf>
    <xf numFmtId="0" fontId="5" fillId="0" borderId="48" xfId="3" applyFont="1" applyFill="1" applyBorder="1"/>
    <xf numFmtId="0" fontId="4" fillId="0" borderId="15" xfId="3" applyFont="1" applyFill="1" applyBorder="1"/>
    <xf numFmtId="3" fontId="3" fillId="0" borderId="32" xfId="3" applyNumberFormat="1" applyFont="1" applyFill="1" applyBorder="1"/>
    <xf numFmtId="0" fontId="4" fillId="0" borderId="20" xfId="3" applyFont="1" applyFill="1" applyBorder="1"/>
    <xf numFmtId="0" fontId="9" fillId="0" borderId="25" xfId="3" applyFont="1" applyFill="1" applyBorder="1"/>
    <xf numFmtId="0" fontId="5" fillId="0" borderId="32" xfId="3" applyFont="1" applyFill="1" applyBorder="1"/>
    <xf numFmtId="0" fontId="5" fillId="0" borderId="0" xfId="3" applyFont="1" applyFill="1" applyBorder="1" applyAlignment="1"/>
    <xf numFmtId="0" fontId="5" fillId="0" borderId="0" xfId="3" applyFont="1" applyFill="1" applyBorder="1"/>
    <xf numFmtId="3" fontId="5" fillId="0" borderId="0" xfId="3" applyNumberFormat="1" applyFont="1" applyFill="1" applyBorder="1"/>
    <xf numFmtId="0" fontId="9" fillId="0" borderId="1" xfId="3" applyFont="1" applyFill="1" applyBorder="1" applyAlignment="1">
      <alignment horizontal="center"/>
    </xf>
    <xf numFmtId="0" fontId="9" fillId="0" borderId="2" xfId="3" applyFont="1" applyFill="1" applyBorder="1" applyAlignment="1">
      <alignment horizontal="center"/>
    </xf>
    <xf numFmtId="0" fontId="9" fillId="0" borderId="2" xfId="3" applyFont="1" applyFill="1" applyBorder="1"/>
    <xf numFmtId="0" fontId="9" fillId="0" borderId="4" xfId="3" applyFont="1" applyFill="1" applyBorder="1" applyAlignment="1">
      <alignment horizontal="center"/>
    </xf>
    <xf numFmtId="0" fontId="9" fillId="0" borderId="22" xfId="3" applyFont="1" applyFill="1" applyBorder="1" applyAlignment="1">
      <alignment horizontal="center"/>
    </xf>
    <xf numFmtId="49" fontId="9" fillId="0" borderId="5" xfId="3" applyNumberFormat="1" applyFont="1" applyFill="1" applyBorder="1" applyAlignment="1">
      <alignment horizontal="center"/>
    </xf>
    <xf numFmtId="0" fontId="9" fillId="0" borderId="7" xfId="3" applyFont="1" applyFill="1" applyBorder="1" applyAlignment="1">
      <alignment horizontal="center"/>
    </xf>
    <xf numFmtId="0" fontId="9" fillId="0" borderId="8" xfId="3" applyFont="1" applyFill="1" applyBorder="1" applyAlignment="1">
      <alignment horizontal="center"/>
    </xf>
    <xf numFmtId="0" fontId="9" fillId="0" borderId="49" xfId="3" applyFont="1" applyFill="1" applyBorder="1" applyAlignment="1">
      <alignment horizontal="center"/>
    </xf>
    <xf numFmtId="49" fontId="9" fillId="0" borderId="8" xfId="3" applyNumberFormat="1" applyFont="1" applyFill="1" applyBorder="1" applyAlignment="1">
      <alignment horizontal="center"/>
    </xf>
    <xf numFmtId="0" fontId="17" fillId="0" borderId="48" xfId="3" applyFont="1" applyBorder="1"/>
    <xf numFmtId="3" fontId="9" fillId="0" borderId="25" xfId="3" applyNumberFormat="1" applyFont="1" applyFill="1" applyBorder="1"/>
    <xf numFmtId="0" fontId="9" fillId="0" borderId="5" xfId="3" applyFont="1" applyFill="1" applyBorder="1" applyAlignment="1">
      <alignment horizontal="center"/>
    </xf>
    <xf numFmtId="0" fontId="2" fillId="0" borderId="5" xfId="3" applyBorder="1"/>
    <xf numFmtId="4" fontId="13" fillId="0" borderId="21" xfId="0" applyNumberFormat="1" applyFont="1" applyFill="1" applyBorder="1"/>
    <xf numFmtId="4" fontId="13" fillId="0" borderId="55" xfId="0" applyNumberFormat="1" applyFont="1" applyFill="1" applyBorder="1"/>
    <xf numFmtId="49" fontId="9" fillId="0" borderId="37" xfId="3" applyNumberFormat="1" applyFont="1" applyFill="1" applyBorder="1" applyAlignment="1">
      <alignment horizontal="center"/>
    </xf>
    <xf numFmtId="49" fontId="9" fillId="0" borderId="5" xfId="3" applyNumberFormat="1" applyFont="1" applyFill="1" applyBorder="1" applyAlignment="1">
      <alignment horizontal="left"/>
    </xf>
    <xf numFmtId="0" fontId="9" fillId="0" borderId="22" xfId="3" applyFont="1" applyFill="1" applyBorder="1"/>
    <xf numFmtId="49" fontId="5" fillId="0" borderId="20" xfId="3" applyNumberFormat="1" applyFont="1" applyFill="1" applyBorder="1"/>
    <xf numFmtId="3" fontId="9" fillId="0" borderId="20" xfId="3" applyNumberFormat="1" applyFont="1" applyFill="1" applyBorder="1"/>
    <xf numFmtId="4" fontId="18" fillId="0" borderId="0" xfId="0" applyNumberFormat="1" applyFont="1" applyBorder="1"/>
    <xf numFmtId="4" fontId="3" fillId="0" borderId="0" xfId="0" applyNumberFormat="1" applyFont="1" applyFill="1" applyBorder="1"/>
    <xf numFmtId="0" fontId="5" fillId="0" borderId="39" xfId="3" applyFont="1" applyFill="1" applyBorder="1" applyAlignment="1"/>
    <xf numFmtId="0" fontId="9" fillId="0" borderId="15" xfId="0" applyFont="1" applyFill="1" applyBorder="1" applyAlignment="1"/>
    <xf numFmtId="0" fontId="9" fillId="0" borderId="1" xfId="3" applyFont="1" applyBorder="1" applyAlignment="1">
      <alignment horizontal="center"/>
    </xf>
    <xf numFmtId="0" fontId="9" fillId="0" borderId="56" xfId="3" applyFont="1" applyBorder="1" applyAlignment="1">
      <alignment horizontal="center"/>
    </xf>
    <xf numFmtId="0" fontId="9" fillId="0" borderId="2" xfId="3" applyFont="1" applyBorder="1" applyAlignment="1">
      <alignment horizontal="center"/>
    </xf>
    <xf numFmtId="0" fontId="9" fillId="0" borderId="56" xfId="3" applyFont="1" applyBorder="1"/>
    <xf numFmtId="0" fontId="9" fillId="0" borderId="4" xfId="3" applyFont="1" applyBorder="1" applyAlignment="1">
      <alignment horizontal="center"/>
    </xf>
    <xf numFmtId="0" fontId="9" fillId="0" borderId="22" xfId="3" applyFont="1" applyBorder="1" applyAlignment="1">
      <alignment horizontal="center"/>
    </xf>
    <xf numFmtId="0" fontId="9" fillId="0" borderId="5" xfId="3" applyFont="1" applyBorder="1" applyAlignment="1">
      <alignment horizontal="center"/>
    </xf>
    <xf numFmtId="49" fontId="9" fillId="0" borderId="22" xfId="3" applyNumberFormat="1" applyFont="1" applyBorder="1" applyAlignment="1">
      <alignment horizontal="center"/>
    </xf>
    <xf numFmtId="0" fontId="9" fillId="0" borderId="7" xfId="3" applyFont="1" applyBorder="1" applyAlignment="1">
      <alignment horizontal="center"/>
    </xf>
    <xf numFmtId="0" fontId="9" fillId="0" borderId="49" xfId="3" applyFont="1" applyBorder="1" applyAlignment="1">
      <alignment horizontal="center"/>
    </xf>
    <xf numFmtId="0" fontId="9" fillId="0" borderId="8" xfId="3" applyFont="1" applyBorder="1" applyAlignment="1">
      <alignment horizontal="center"/>
    </xf>
    <xf numFmtId="49" fontId="9" fillId="0" borderId="49" xfId="3" applyNumberFormat="1" applyFont="1" applyBorder="1" applyAlignment="1">
      <alignment horizontal="center"/>
    </xf>
    <xf numFmtId="0" fontId="5" fillId="0" borderId="60" xfId="3" applyFont="1" applyBorder="1" applyAlignment="1">
      <alignment horizontal="left"/>
    </xf>
    <xf numFmtId="0" fontId="5" fillId="0" borderId="21" xfId="3" applyFont="1" applyBorder="1" applyAlignment="1">
      <alignment horizontal="center"/>
    </xf>
    <xf numFmtId="0" fontId="5" fillId="0" borderId="12" xfId="3" applyFont="1" applyBorder="1" applyAlignment="1">
      <alignment horizontal="center"/>
    </xf>
    <xf numFmtId="49" fontId="5" fillId="0" borderId="12" xfId="3" applyNumberFormat="1" applyFont="1" applyBorder="1"/>
    <xf numFmtId="0" fontId="9" fillId="0" borderId="56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0" fontId="10" fillId="0" borderId="49" xfId="0" applyFont="1" applyFill="1" applyBorder="1" applyAlignment="1">
      <alignment horizontal="center"/>
    </xf>
    <xf numFmtId="49" fontId="4" fillId="0" borderId="25" xfId="3" applyNumberFormat="1" applyFont="1" applyFill="1" applyBorder="1"/>
    <xf numFmtId="49" fontId="4" fillId="0" borderId="25" xfId="3" applyNumberFormat="1" applyFont="1" applyFill="1" applyBorder="1" applyAlignment="1">
      <alignment horizontal="center"/>
    </xf>
    <xf numFmtId="49" fontId="9" fillId="0" borderId="25" xfId="3" applyNumberFormat="1" applyFont="1" applyFill="1" applyBorder="1" applyAlignment="1">
      <alignment horizontal="left"/>
    </xf>
    <xf numFmtId="49" fontId="9" fillId="0" borderId="20" xfId="3" applyNumberFormat="1" applyFont="1" applyFill="1" applyBorder="1" applyAlignment="1">
      <alignment horizontal="left"/>
    </xf>
    <xf numFmtId="49" fontId="4" fillId="0" borderId="19" xfId="3" applyNumberFormat="1" applyFont="1" applyFill="1" applyBorder="1" applyAlignment="1">
      <alignment horizontal="center"/>
    </xf>
    <xf numFmtId="0" fontId="9" fillId="0" borderId="56" xfId="3" applyFont="1" applyFill="1" applyBorder="1" applyAlignment="1">
      <alignment horizontal="center"/>
    </xf>
    <xf numFmtId="49" fontId="18" fillId="0" borderId="61" xfId="0" applyNumberFormat="1" applyFont="1" applyFill="1" applyBorder="1" applyAlignment="1">
      <alignment horizontal="left"/>
    </xf>
    <xf numFmtId="0" fontId="18" fillId="0" borderId="42" xfId="0" applyFont="1" applyFill="1" applyBorder="1" applyAlignment="1">
      <alignment horizontal="center"/>
    </xf>
    <xf numFmtId="49" fontId="18" fillId="0" borderId="43" xfId="0" applyNumberFormat="1" applyFont="1" applyFill="1" applyBorder="1"/>
    <xf numFmtId="0" fontId="4" fillId="0" borderId="25" xfId="3" applyFont="1" applyFill="1" applyBorder="1" applyAlignment="1">
      <alignment horizontal="center"/>
    </xf>
    <xf numFmtId="0" fontId="9" fillId="0" borderId="25" xfId="3" applyFont="1" applyFill="1" applyBorder="1" applyAlignment="1">
      <alignment horizontal="left"/>
    </xf>
    <xf numFmtId="0" fontId="4" fillId="0" borderId="20" xfId="1" applyFont="1" applyFill="1" applyBorder="1" applyAlignment="1"/>
    <xf numFmtId="4" fontId="2" fillId="0" borderId="29" xfId="0" applyNumberFormat="1" applyFont="1" applyFill="1" applyBorder="1"/>
    <xf numFmtId="4" fontId="2" fillId="0" borderId="6" xfId="0" applyNumberFormat="1" applyFont="1" applyFill="1" applyBorder="1"/>
    <xf numFmtId="0" fontId="5" fillId="0" borderId="10" xfId="1" applyFont="1" applyFill="1" applyBorder="1" applyAlignment="1">
      <alignment horizontal="left"/>
    </xf>
    <xf numFmtId="0" fontId="4" fillId="0" borderId="55" xfId="1" applyFont="1" applyFill="1" applyBorder="1" applyAlignment="1"/>
    <xf numFmtId="49" fontId="4" fillId="0" borderId="28" xfId="3" applyNumberFormat="1" applyFont="1" applyFill="1" applyBorder="1" applyAlignment="1">
      <alignment horizontal="center"/>
    </xf>
    <xf numFmtId="49" fontId="4" fillId="0" borderId="24" xfId="3" applyNumberFormat="1" applyFont="1" applyFill="1" applyBorder="1" applyAlignment="1">
      <alignment horizontal="center"/>
    </xf>
    <xf numFmtId="49" fontId="26" fillId="0" borderId="14" xfId="3" applyNumberFormat="1" applyFont="1" applyFill="1" applyBorder="1" applyAlignment="1">
      <alignment horizontal="center"/>
    </xf>
    <xf numFmtId="49" fontId="26" fillId="0" borderId="24" xfId="3" applyNumberFormat="1" applyFont="1" applyFill="1" applyBorder="1" applyAlignment="1">
      <alignment horizontal="center"/>
    </xf>
    <xf numFmtId="0" fontId="4" fillId="0" borderId="25" xfId="3" applyNumberFormat="1" applyFont="1" applyFill="1" applyBorder="1" applyAlignment="1">
      <alignment horizontal="left"/>
    </xf>
    <xf numFmtId="49" fontId="4" fillId="0" borderId="63" xfId="3" applyNumberFormat="1" applyFont="1" applyFill="1" applyBorder="1" applyAlignment="1">
      <alignment horizontal="center"/>
    </xf>
    <xf numFmtId="0" fontId="9" fillId="0" borderId="15" xfId="3" applyFont="1" applyFill="1" applyBorder="1" applyAlignment="1">
      <alignment horizontal="left"/>
    </xf>
    <xf numFmtId="0" fontId="4" fillId="0" borderId="27" xfId="3" applyNumberFormat="1" applyFont="1" applyFill="1" applyBorder="1" applyAlignment="1">
      <alignment horizontal="left" shrinkToFit="1"/>
    </xf>
    <xf numFmtId="0" fontId="26" fillId="0" borderId="27" xfId="3" applyNumberFormat="1" applyFont="1" applyFill="1" applyBorder="1" applyAlignment="1">
      <alignment horizontal="left" shrinkToFit="1"/>
    </xf>
    <xf numFmtId="0" fontId="4" fillId="0" borderId="27" xfId="3" applyNumberFormat="1" applyFont="1" applyFill="1" applyBorder="1" applyAlignment="1">
      <alignment horizontal="left"/>
    </xf>
    <xf numFmtId="49" fontId="4" fillId="0" borderId="27" xfId="3" applyNumberFormat="1" applyFont="1" applyFill="1" applyBorder="1" applyAlignment="1">
      <alignment horizontal="left"/>
    </xf>
    <xf numFmtId="49" fontId="5" fillId="0" borderId="25" xfId="3" applyNumberFormat="1" applyFont="1" applyFill="1" applyBorder="1"/>
    <xf numFmtId="0" fontId="26" fillId="0" borderId="25" xfId="3" applyFont="1" applyFill="1" applyBorder="1"/>
    <xf numFmtId="0" fontId="4" fillId="0" borderId="14" xfId="3" applyFont="1" applyFill="1" applyBorder="1" applyAlignment="1">
      <alignment horizontal="center"/>
    </xf>
    <xf numFmtId="49" fontId="4" fillId="0" borderId="24" xfId="3" applyNumberFormat="1" applyFont="1" applyFill="1" applyBorder="1" applyAlignment="1" applyProtection="1">
      <alignment horizontal="center"/>
      <protection locked="0"/>
    </xf>
    <xf numFmtId="0" fontId="26" fillId="0" borderId="14" xfId="3" applyFont="1" applyFill="1" applyBorder="1" applyAlignment="1">
      <alignment horizontal="center"/>
    </xf>
    <xf numFmtId="49" fontId="26" fillId="0" borderId="24" xfId="3" applyNumberFormat="1" applyFont="1" applyFill="1" applyBorder="1" applyAlignment="1" applyProtection="1">
      <alignment horizontal="center"/>
      <protection locked="0"/>
    </xf>
    <xf numFmtId="49" fontId="13" fillId="0" borderId="24" xfId="3" applyNumberFormat="1" applyFont="1" applyFill="1" applyBorder="1" applyAlignment="1" applyProtection="1">
      <alignment horizontal="center"/>
      <protection locked="0"/>
    </xf>
    <xf numFmtId="0" fontId="13" fillId="0" borderId="23" xfId="3" applyFont="1" applyFill="1" applyBorder="1"/>
    <xf numFmtId="0" fontId="23" fillId="0" borderId="25" xfId="3" applyFont="1" applyFill="1" applyBorder="1" applyAlignment="1">
      <alignment horizontal="left"/>
    </xf>
    <xf numFmtId="0" fontId="13" fillId="0" borderId="25" xfId="3" applyFont="1" applyFill="1" applyBorder="1" applyAlignment="1">
      <alignment horizontal="left"/>
    </xf>
    <xf numFmtId="0" fontId="16" fillId="0" borderId="11" xfId="3" applyFont="1" applyFill="1" applyBorder="1"/>
    <xf numFmtId="0" fontId="4" fillId="0" borderId="10" xfId="3" applyFont="1" applyFill="1" applyBorder="1" applyAlignment="1">
      <alignment horizontal="center"/>
    </xf>
    <xf numFmtId="0" fontId="4" fillId="0" borderId="12" xfId="3" applyFont="1" applyFill="1" applyBorder="1" applyAlignment="1" applyProtection="1">
      <alignment horizontal="center"/>
      <protection locked="0"/>
    </xf>
    <xf numFmtId="0" fontId="5" fillId="0" borderId="39" xfId="3" applyFont="1" applyFill="1" applyBorder="1"/>
    <xf numFmtId="0" fontId="4" fillId="0" borderId="63" xfId="3" applyFont="1" applyFill="1" applyBorder="1" applyAlignment="1"/>
    <xf numFmtId="49" fontId="4" fillId="0" borderId="50" xfId="3" applyNumberFormat="1" applyFont="1" applyFill="1" applyBorder="1" applyAlignment="1">
      <alignment horizontal="center"/>
    </xf>
    <xf numFmtId="0" fontId="4" fillId="0" borderId="50" xfId="3" applyFont="1" applyFill="1" applyBorder="1"/>
    <xf numFmtId="49" fontId="9" fillId="0" borderId="8" xfId="1" applyNumberFormat="1" applyFont="1" applyBorder="1" applyAlignment="1">
      <alignment horizontal="center"/>
    </xf>
    <xf numFmtId="4" fontId="2" fillId="0" borderId="12" xfId="1" applyNumberFormat="1" applyFont="1" applyFill="1" applyBorder="1" applyAlignment="1">
      <alignment vertical="center"/>
    </xf>
    <xf numFmtId="4" fontId="2" fillId="0" borderId="55" xfId="1" applyNumberFormat="1" applyFont="1" applyFill="1" applyBorder="1" applyAlignment="1">
      <alignment vertical="center"/>
    </xf>
    <xf numFmtId="3" fontId="27" fillId="0" borderId="21" xfId="3" applyNumberFormat="1" applyFont="1" applyFill="1" applyBorder="1"/>
    <xf numFmtId="4" fontId="27" fillId="0" borderId="12" xfId="1" applyNumberFormat="1" applyFont="1" applyFill="1" applyBorder="1" applyAlignment="1">
      <alignment vertical="center"/>
    </xf>
    <xf numFmtId="4" fontId="27" fillId="0" borderId="55" xfId="1" applyNumberFormat="1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vertical="center"/>
    </xf>
    <xf numFmtId="4" fontId="26" fillId="0" borderId="55" xfId="1" applyNumberFormat="1" applyFont="1" applyFill="1" applyBorder="1" applyAlignment="1">
      <alignment vertical="center"/>
    </xf>
    <xf numFmtId="49" fontId="9" fillId="0" borderId="23" xfId="3" applyNumberFormat="1" applyFont="1" applyFill="1" applyBorder="1" applyAlignment="1">
      <alignment horizontal="left"/>
    </xf>
    <xf numFmtId="49" fontId="4" fillId="0" borderId="5" xfId="3" applyNumberFormat="1" applyFont="1" applyFill="1" applyBorder="1" applyAlignment="1">
      <alignment horizontal="center"/>
    </xf>
    <xf numFmtId="0" fontId="9" fillId="0" borderId="22" xfId="3" applyFont="1" applyFill="1" applyBorder="1" applyAlignment="1">
      <alignment horizontal="left"/>
    </xf>
    <xf numFmtId="0" fontId="4" fillId="0" borderId="14" xfId="3" applyFont="1" applyFill="1" applyBorder="1" applyAlignment="1"/>
    <xf numFmtId="3" fontId="5" fillId="0" borderId="39" xfId="3" applyNumberFormat="1" applyFont="1" applyFill="1" applyBorder="1"/>
    <xf numFmtId="0" fontId="20" fillId="0" borderId="20" xfId="0" applyFont="1" applyBorder="1"/>
    <xf numFmtId="0" fontId="18" fillId="0" borderId="60" xfId="0" applyFont="1" applyFill="1" applyBorder="1" applyAlignment="1"/>
    <xf numFmtId="0" fontId="18" fillId="0" borderId="11" xfId="0" applyFont="1" applyFill="1" applyBorder="1" applyAlignment="1"/>
    <xf numFmtId="0" fontId="18" fillId="0" borderId="12" xfId="0" applyFont="1" applyFill="1" applyBorder="1" applyAlignment="1"/>
    <xf numFmtId="49" fontId="23" fillId="0" borderId="20" xfId="0" applyNumberFormat="1" applyFont="1" applyFill="1" applyBorder="1"/>
    <xf numFmtId="0" fontId="20" fillId="0" borderId="55" xfId="0" applyFont="1" applyBorder="1"/>
    <xf numFmtId="49" fontId="10" fillId="0" borderId="19" xfId="3" applyNumberFormat="1" applyFont="1" applyFill="1" applyBorder="1" applyAlignment="1">
      <alignment horizontal="center"/>
    </xf>
    <xf numFmtId="164" fontId="2" fillId="0" borderId="25" xfId="3" applyNumberFormat="1" applyFill="1" applyBorder="1"/>
    <xf numFmtId="164" fontId="10" fillId="0" borderId="25" xfId="3" applyNumberFormat="1" applyFont="1" applyFill="1" applyBorder="1"/>
    <xf numFmtId="164" fontId="2" fillId="0" borderId="0" xfId="3" applyNumberFormat="1"/>
    <xf numFmtId="164" fontId="9" fillId="0" borderId="25" xfId="3" applyNumberFormat="1" applyFont="1" applyFill="1" applyBorder="1"/>
    <xf numFmtId="164" fontId="10" fillId="0" borderId="21" xfId="3" applyNumberFormat="1" applyFont="1" applyBorder="1"/>
    <xf numFmtId="164" fontId="4" fillId="0" borderId="21" xfId="3" applyNumberFormat="1" applyFont="1" applyBorder="1"/>
    <xf numFmtId="164" fontId="5" fillId="0" borderId="48" xfId="3" applyNumberFormat="1" applyFont="1" applyFill="1" applyBorder="1"/>
    <xf numFmtId="164" fontId="3" fillId="0" borderId="48" xfId="3" applyNumberFormat="1" applyFont="1" applyBorder="1" applyAlignment="1">
      <alignment horizontal="right" vertical="center"/>
    </xf>
    <xf numFmtId="0" fontId="4" fillId="2" borderId="14" xfId="3" applyFont="1" applyFill="1" applyBorder="1" applyAlignment="1">
      <alignment horizontal="center"/>
    </xf>
    <xf numFmtId="0" fontId="0" fillId="2" borderId="0" xfId="0" applyFill="1"/>
    <xf numFmtId="0" fontId="26" fillId="2" borderId="14" xfId="3" applyFont="1" applyFill="1" applyBorder="1" applyAlignment="1">
      <alignment horizontal="center"/>
    </xf>
    <xf numFmtId="0" fontId="13" fillId="0" borderId="11" xfId="3" applyFont="1" applyFill="1" applyBorder="1"/>
    <xf numFmtId="164" fontId="27" fillId="0" borderId="20" xfId="3" applyNumberFormat="1" applyFont="1" applyFill="1" applyBorder="1"/>
    <xf numFmtId="49" fontId="23" fillId="0" borderId="28" xfId="3" applyNumberFormat="1" applyFont="1" applyFill="1" applyBorder="1" applyAlignment="1" applyProtection="1">
      <alignment horizontal="center"/>
      <protection locked="0"/>
    </xf>
    <xf numFmtId="49" fontId="23" fillId="0" borderId="12" xfId="3" applyNumberFormat="1" applyFont="1" applyFill="1" applyBorder="1" applyAlignment="1" applyProtection="1">
      <alignment horizontal="center"/>
      <protection locked="0"/>
    </xf>
    <xf numFmtId="49" fontId="23" fillId="0" borderId="17" xfId="3" applyNumberFormat="1" applyFont="1" applyFill="1" applyBorder="1" applyAlignment="1">
      <alignment horizontal="left"/>
    </xf>
    <xf numFmtId="0" fontId="23" fillId="0" borderId="16" xfId="3" applyFont="1" applyFill="1" applyBorder="1"/>
    <xf numFmtId="0" fontId="10" fillId="0" borderId="19" xfId="3" applyFont="1" applyFill="1" applyBorder="1" applyAlignment="1">
      <alignment horizontal="center"/>
    </xf>
    <xf numFmtId="49" fontId="13" fillId="0" borderId="12" xfId="3" applyNumberFormat="1" applyFont="1" applyFill="1" applyBorder="1" applyAlignment="1" applyProtection="1">
      <alignment horizontal="center"/>
      <protection locked="0"/>
    </xf>
    <xf numFmtId="0" fontId="23" fillId="0" borderId="17" xfId="3" applyNumberFormat="1" applyFont="1" applyFill="1" applyBorder="1" applyAlignment="1">
      <alignment horizontal="left"/>
    </xf>
    <xf numFmtId="0" fontId="13" fillId="0" borderId="20" xfId="3" applyNumberFormat="1" applyFont="1" applyFill="1" applyBorder="1" applyAlignment="1">
      <alignment horizontal="left"/>
    </xf>
    <xf numFmtId="4" fontId="10" fillId="0" borderId="15" xfId="0" applyNumberFormat="1" applyFont="1" applyFill="1" applyBorder="1"/>
    <xf numFmtId="4" fontId="10" fillId="0" borderId="44" xfId="0" applyNumberFormat="1" applyFont="1" applyFill="1" applyBorder="1"/>
    <xf numFmtId="0" fontId="10" fillId="0" borderId="10" xfId="3" applyFont="1" applyFill="1" applyBorder="1" applyAlignment="1">
      <alignment horizontal="center"/>
    </xf>
    <xf numFmtId="0" fontId="23" fillId="0" borderId="17" xfId="3" applyFont="1" applyFill="1" applyBorder="1"/>
    <xf numFmtId="0" fontId="23" fillId="0" borderId="20" xfId="3" applyFont="1" applyFill="1" applyBorder="1"/>
    <xf numFmtId="49" fontId="10" fillId="0" borderId="4" xfId="3" applyNumberFormat="1" applyFont="1" applyFill="1" applyBorder="1" applyAlignment="1">
      <alignment horizontal="center"/>
    </xf>
    <xf numFmtId="49" fontId="23" fillId="0" borderId="22" xfId="3" applyNumberFormat="1" applyFont="1" applyFill="1" applyBorder="1" applyAlignment="1" applyProtection="1">
      <alignment horizontal="center"/>
      <protection locked="0"/>
    </xf>
    <xf numFmtId="0" fontId="23" fillId="0" borderId="5" xfId="3" applyFont="1" applyFill="1" applyBorder="1" applyAlignment="1">
      <alignment horizontal="left"/>
    </xf>
    <xf numFmtId="0" fontId="13" fillId="0" borderId="20" xfId="3" applyFont="1" applyFill="1" applyBorder="1" applyAlignment="1">
      <alignment horizontal="left"/>
    </xf>
    <xf numFmtId="4" fontId="10" fillId="0" borderId="29" xfId="0" applyNumberFormat="1" applyFont="1" applyFill="1" applyBorder="1"/>
    <xf numFmtId="4" fontId="10" fillId="0" borderId="6" xfId="0" applyNumberFormat="1" applyFont="1" applyFill="1" applyBorder="1"/>
    <xf numFmtId="49" fontId="4" fillId="0" borderId="20" xfId="3" applyNumberFormat="1" applyFont="1" applyFill="1" applyBorder="1" applyAlignment="1">
      <alignment horizontal="center"/>
    </xf>
    <xf numFmtId="0" fontId="19" fillId="0" borderId="55" xfId="0" applyFont="1" applyBorder="1"/>
    <xf numFmtId="0" fontId="4" fillId="0" borderId="5" xfId="3" applyFont="1" applyFill="1" applyBorder="1" applyAlignment="1">
      <alignment horizontal="left"/>
    </xf>
    <xf numFmtId="0" fontId="4" fillId="0" borderId="20" xfId="3" applyFont="1" applyFill="1" applyBorder="1" applyAlignment="1">
      <alignment horizontal="left"/>
    </xf>
    <xf numFmtId="0" fontId="26" fillId="0" borderId="21" xfId="3" applyFont="1" applyFill="1" applyBorder="1"/>
    <xf numFmtId="0" fontId="24" fillId="0" borderId="25" xfId="0" applyFont="1" applyBorder="1"/>
    <xf numFmtId="3" fontId="13" fillId="0" borderId="25" xfId="0" applyNumberFormat="1" applyFont="1" applyFill="1" applyBorder="1"/>
    <xf numFmtId="3" fontId="24" fillId="0" borderId="17" xfId="0" applyNumberFormat="1" applyFont="1" applyBorder="1"/>
    <xf numFmtId="164" fontId="5" fillId="0" borderId="32" xfId="0" applyNumberFormat="1" applyFont="1" applyFill="1" applyBorder="1"/>
    <xf numFmtId="0" fontId="24" fillId="0" borderId="24" xfId="0" applyFont="1" applyBorder="1"/>
    <xf numFmtId="0" fontId="10" fillId="0" borderId="25" xfId="3" applyFont="1" applyFill="1" applyBorder="1"/>
    <xf numFmtId="4" fontId="2" fillId="0" borderId="52" xfId="0" applyNumberFormat="1" applyFont="1" applyFill="1" applyBorder="1"/>
    <xf numFmtId="0" fontId="0" fillId="0" borderId="21" xfId="0" applyBorder="1"/>
    <xf numFmtId="0" fontId="24" fillId="0" borderId="20" xfId="0" applyFont="1" applyBorder="1"/>
    <xf numFmtId="3" fontId="23" fillId="0" borderId="25" xfId="3" applyNumberFormat="1" applyFont="1" applyFill="1" applyBorder="1" applyAlignment="1">
      <alignment horizontal="right"/>
    </xf>
    <xf numFmtId="0" fontId="24" fillId="0" borderId="0" xfId="0" applyFont="1"/>
    <xf numFmtId="0" fontId="24" fillId="0" borderId="39" xfId="0" applyFont="1" applyBorder="1"/>
    <xf numFmtId="0" fontId="24" fillId="0" borderId="43" xfId="0" applyFont="1" applyBorder="1"/>
    <xf numFmtId="3" fontId="13" fillId="0" borderId="0" xfId="1" applyNumberFormat="1" applyFont="1"/>
    <xf numFmtId="3" fontId="23" fillId="0" borderId="56" xfId="1" applyNumberFormat="1" applyFont="1" applyBorder="1" applyAlignment="1">
      <alignment horizontal="center"/>
    </xf>
    <xf numFmtId="49" fontId="23" fillId="0" borderId="49" xfId="1" applyNumberFormat="1" applyFont="1" applyBorder="1" applyAlignment="1">
      <alignment horizontal="center"/>
    </xf>
    <xf numFmtId="3" fontId="23" fillId="0" borderId="56" xfId="1" applyNumberFormat="1" applyFont="1" applyFill="1" applyBorder="1" applyAlignment="1">
      <alignment horizontal="center"/>
    </xf>
    <xf numFmtId="49" fontId="23" fillId="0" borderId="49" xfId="1" applyNumberFormat="1" applyFont="1" applyFill="1" applyBorder="1" applyAlignment="1">
      <alignment horizontal="center"/>
    </xf>
    <xf numFmtId="3" fontId="33" fillId="0" borderId="20" xfId="3" applyNumberFormat="1" applyFont="1" applyFill="1" applyBorder="1"/>
    <xf numFmtId="3" fontId="23" fillId="0" borderId="21" xfId="3" applyNumberFormat="1" applyFont="1" applyBorder="1"/>
    <xf numFmtId="3" fontId="13" fillId="0" borderId="21" xfId="3" applyNumberFormat="1" applyFont="1" applyBorder="1"/>
    <xf numFmtId="3" fontId="18" fillId="0" borderId="48" xfId="3" applyNumberFormat="1" applyFont="1" applyBorder="1" applyAlignment="1">
      <alignment horizontal="right" vertical="center"/>
    </xf>
    <xf numFmtId="3" fontId="23" fillId="0" borderId="0" xfId="1" applyNumberFormat="1" applyFont="1" applyFill="1" applyBorder="1" applyAlignment="1">
      <alignment vertical="top"/>
    </xf>
    <xf numFmtId="3" fontId="23" fillId="0" borderId="35" xfId="0" applyNumberFormat="1" applyFont="1" applyFill="1" applyBorder="1" applyAlignment="1">
      <alignment horizontal="center" wrapText="1"/>
    </xf>
    <xf numFmtId="3" fontId="23" fillId="0" borderId="35" xfId="0" applyNumberFormat="1" applyFont="1" applyFill="1" applyBorder="1" applyAlignment="1">
      <alignment horizontal="center"/>
    </xf>
    <xf numFmtId="0" fontId="20" fillId="0" borderId="23" xfId="0" applyFont="1" applyBorder="1"/>
    <xf numFmtId="3" fontId="24" fillId="0" borderId="0" xfId="0" applyNumberFormat="1" applyFont="1"/>
    <xf numFmtId="3" fontId="24" fillId="0" borderId="39" xfId="0" applyNumberFormat="1" applyFont="1" applyBorder="1" applyAlignment="1">
      <alignment wrapText="1"/>
    </xf>
    <xf numFmtId="3" fontId="24" fillId="0" borderId="20" xfId="0" applyNumberFormat="1" applyFont="1" applyBorder="1"/>
    <xf numFmtId="3" fontId="24" fillId="0" borderId="39" xfId="0" applyNumberFormat="1" applyFont="1" applyBorder="1"/>
    <xf numFmtId="0" fontId="13" fillId="0" borderId="20" xfId="1" applyFont="1" applyFill="1" applyBorder="1" applyAlignment="1"/>
    <xf numFmtId="0" fontId="20" fillId="0" borderId="24" xfId="0" applyFont="1" applyBorder="1"/>
    <xf numFmtId="3" fontId="18" fillId="0" borderId="48" xfId="3" applyNumberFormat="1" applyFont="1" applyBorder="1"/>
    <xf numFmtId="3" fontId="23" fillId="0" borderId="0" xfId="3" applyNumberFormat="1" applyFont="1" applyFill="1" applyBorder="1"/>
    <xf numFmtId="0" fontId="13" fillId="0" borderId="43" xfId="1" applyFont="1" applyFill="1" applyBorder="1" applyAlignment="1"/>
    <xf numFmtId="3" fontId="23" fillId="0" borderId="23" xfId="3" applyNumberFormat="1" applyFont="1" applyFill="1" applyBorder="1"/>
    <xf numFmtId="3" fontId="18" fillId="0" borderId="46" xfId="3" applyNumberFormat="1" applyFont="1" applyFill="1" applyBorder="1"/>
    <xf numFmtId="164" fontId="5" fillId="0" borderId="0" xfId="3" applyNumberFormat="1" applyFont="1" applyFill="1" applyBorder="1"/>
    <xf numFmtId="0" fontId="3" fillId="2" borderId="10" xfId="3" applyFont="1" applyFill="1" applyBorder="1" applyAlignment="1">
      <alignment horizontal="left"/>
    </xf>
    <xf numFmtId="0" fontId="3" fillId="2" borderId="11" xfId="3" applyFont="1" applyFill="1" applyBorder="1" applyAlignment="1">
      <alignment horizontal="center"/>
    </xf>
    <xf numFmtId="0" fontId="2" fillId="2" borderId="25" xfId="3" applyFont="1" applyFill="1" applyBorder="1"/>
    <xf numFmtId="0" fontId="2" fillId="2" borderId="22" xfId="3" applyFont="1" applyFill="1" applyBorder="1"/>
    <xf numFmtId="0" fontId="2" fillId="2" borderId="27" xfId="3" applyFill="1" applyBorder="1"/>
    <xf numFmtId="164" fontId="2" fillId="2" borderId="27" xfId="3" applyNumberFormat="1" applyFill="1" applyBorder="1"/>
    <xf numFmtId="0" fontId="24" fillId="2" borderId="25" xfId="0" applyFont="1" applyFill="1" applyBorder="1"/>
    <xf numFmtId="0" fontId="0" fillId="2" borderId="25" xfId="0" applyFill="1" applyBorder="1"/>
    <xf numFmtId="0" fontId="0" fillId="2" borderId="26" xfId="0" applyFill="1" applyBorder="1"/>
    <xf numFmtId="49" fontId="2" fillId="2" borderId="14" xfId="3" applyNumberFormat="1" applyFont="1" applyFill="1" applyBorder="1" applyAlignment="1">
      <alignment horizontal="center"/>
    </xf>
    <xf numFmtId="0" fontId="3" fillId="2" borderId="31" xfId="3" applyFont="1" applyFill="1" applyBorder="1"/>
    <xf numFmtId="0" fontId="3" fillId="2" borderId="32" xfId="3" applyFont="1" applyFill="1" applyBorder="1"/>
    <xf numFmtId="3" fontId="3" fillId="2" borderId="48" xfId="3" applyNumberFormat="1" applyFont="1" applyFill="1" applyBorder="1"/>
    <xf numFmtId="4" fontId="3" fillId="2" borderId="48" xfId="0" applyNumberFormat="1" applyFont="1" applyFill="1" applyBorder="1"/>
    <xf numFmtId="4" fontId="3" fillId="2" borderId="53" xfId="0" applyNumberFormat="1" applyFont="1" applyFill="1" applyBorder="1"/>
    <xf numFmtId="49" fontId="10" fillId="2" borderId="62" xfId="3" applyNumberFormat="1" applyFont="1" applyFill="1" applyBorder="1" applyAlignment="1">
      <alignment horizontal="center"/>
    </xf>
    <xf numFmtId="0" fontId="10" fillId="2" borderId="25" xfId="3" applyFont="1" applyFill="1" applyBorder="1" applyAlignment="1">
      <alignment horizontal="left"/>
    </xf>
    <xf numFmtId="0" fontId="4" fillId="2" borderId="17" xfId="3" applyFont="1" applyFill="1" applyBorder="1" applyAlignment="1">
      <alignment horizontal="left"/>
    </xf>
    <xf numFmtId="3" fontId="10" fillId="2" borderId="27" xfId="3" applyNumberFormat="1" applyFont="1" applyFill="1" applyBorder="1"/>
    <xf numFmtId="164" fontId="10" fillId="2" borderId="27" xfId="3" applyNumberFormat="1" applyFont="1" applyFill="1" applyBorder="1"/>
    <xf numFmtId="4" fontId="10" fillId="2" borderId="21" xfId="0" applyNumberFormat="1" applyFont="1" applyFill="1" applyBorder="1"/>
    <xf numFmtId="4" fontId="10" fillId="2" borderId="55" xfId="0" applyNumberFormat="1" applyFont="1" applyFill="1" applyBorder="1"/>
    <xf numFmtId="49" fontId="10" fillId="2" borderId="14" xfId="3" applyNumberFormat="1" applyFont="1" applyFill="1" applyBorder="1" applyAlignment="1">
      <alignment horizontal="center"/>
    </xf>
    <xf numFmtId="0" fontId="10" fillId="2" borderId="17" xfId="3" applyFont="1" applyFill="1" applyBorder="1" applyAlignment="1">
      <alignment horizontal="left"/>
    </xf>
    <xf numFmtId="3" fontId="2" fillId="2" borderId="27" xfId="3" applyNumberFormat="1" applyFill="1" applyBorder="1"/>
    <xf numFmtId="4" fontId="2" fillId="2" borderId="21" xfId="0" applyNumberFormat="1" applyFont="1" applyFill="1" applyBorder="1"/>
    <xf numFmtId="4" fontId="2" fillId="2" borderId="55" xfId="0" applyNumberFormat="1" applyFont="1" applyFill="1" applyBorder="1"/>
    <xf numFmtId="49" fontId="10" fillId="2" borderId="10" xfId="3" applyNumberFormat="1" applyFont="1" applyFill="1" applyBorder="1" applyAlignment="1">
      <alignment horizontal="center"/>
    </xf>
    <xf numFmtId="3" fontId="10" fillId="2" borderId="27" xfId="3" applyNumberFormat="1" applyFont="1" applyFill="1" applyBorder="1" applyAlignment="1">
      <alignment horizontal="right"/>
    </xf>
    <xf numFmtId="3" fontId="23" fillId="2" borderId="27" xfId="3" applyNumberFormat="1" applyFont="1" applyFill="1" applyBorder="1" applyAlignment="1">
      <alignment horizontal="right"/>
    </xf>
    <xf numFmtId="0" fontId="2" fillId="2" borderId="14" xfId="3" applyFont="1" applyFill="1" applyBorder="1"/>
    <xf numFmtId="0" fontId="2" fillId="2" borderId="24" xfId="3" applyFont="1" applyFill="1" applyBorder="1"/>
    <xf numFmtId="0" fontId="10" fillId="2" borderId="25" xfId="3" applyFont="1" applyFill="1" applyBorder="1"/>
    <xf numFmtId="0" fontId="2" fillId="2" borderId="24" xfId="3" applyFont="1" applyFill="1" applyBorder="1" applyAlignment="1">
      <alignment horizontal="center"/>
    </xf>
    <xf numFmtId="49" fontId="9" fillId="2" borderId="5" xfId="3" applyNumberFormat="1" applyFont="1" applyFill="1" applyBorder="1" applyAlignment="1">
      <alignment horizontal="left"/>
    </xf>
    <xf numFmtId="0" fontId="9" fillId="2" borderId="22" xfId="3" applyFont="1" applyFill="1" applyBorder="1"/>
    <xf numFmtId="49" fontId="2" fillId="2" borderId="24" xfId="3" applyNumberFormat="1" applyFont="1" applyFill="1" applyBorder="1" applyAlignment="1">
      <alignment horizontal="center"/>
    </xf>
    <xf numFmtId="49" fontId="10" fillId="2" borderId="19" xfId="3" applyNumberFormat="1" applyFont="1" applyFill="1" applyBorder="1" applyAlignment="1">
      <alignment horizontal="center"/>
    </xf>
    <xf numFmtId="49" fontId="9" fillId="0" borderId="27" xfId="3" applyNumberFormat="1" applyFont="1" applyFill="1" applyBorder="1" applyAlignment="1">
      <alignment horizontal="left"/>
    </xf>
    <xf numFmtId="49" fontId="9" fillId="0" borderId="24" xfId="3" applyNumberFormat="1" applyFont="1" applyFill="1" applyBorder="1" applyAlignment="1">
      <alignment horizontal="left"/>
    </xf>
    <xf numFmtId="49" fontId="4" fillId="2" borderId="14" xfId="3" applyNumberFormat="1" applyFont="1" applyFill="1" applyBorder="1" applyAlignment="1">
      <alignment horizontal="center"/>
    </xf>
    <xf numFmtId="49" fontId="4" fillId="2" borderId="24" xfId="3" applyNumberFormat="1" applyFont="1" applyFill="1" applyBorder="1" applyAlignment="1">
      <alignment horizontal="center"/>
    </xf>
    <xf numFmtId="49" fontId="4" fillId="2" borderId="24" xfId="3" applyNumberFormat="1" applyFont="1" applyFill="1" applyBorder="1" applyAlignment="1">
      <alignment horizontal="left"/>
    </xf>
    <xf numFmtId="0" fontId="4" fillId="2" borderId="27" xfId="3" applyFont="1" applyFill="1" applyBorder="1"/>
    <xf numFmtId="164" fontId="2" fillId="2" borderId="25" xfId="3" applyNumberFormat="1" applyFill="1" applyBorder="1"/>
    <xf numFmtId="49" fontId="26" fillId="2" borderId="5" xfId="3" applyNumberFormat="1" applyFont="1" applyFill="1" applyBorder="1" applyAlignment="1">
      <alignment horizontal="center"/>
    </xf>
    <xf numFmtId="49" fontId="4" fillId="2" borderId="22" xfId="3" applyNumberFormat="1" applyFont="1" applyFill="1" applyBorder="1" applyAlignment="1">
      <alignment horizontal="left"/>
    </xf>
    <xf numFmtId="0" fontId="4" fillId="2" borderId="25" xfId="3" applyFont="1" applyFill="1" applyBorder="1"/>
    <xf numFmtId="0" fontId="24" fillId="2" borderId="20" xfId="0" applyFont="1" applyFill="1" applyBorder="1"/>
    <xf numFmtId="49" fontId="2" fillId="2" borderId="25" xfId="3" applyNumberFormat="1" applyFont="1" applyFill="1" applyBorder="1" applyAlignment="1">
      <alignment horizontal="center"/>
    </xf>
    <xf numFmtId="3" fontId="2" fillId="2" borderId="25" xfId="3" applyNumberFormat="1" applyFont="1" applyFill="1" applyBorder="1"/>
    <xf numFmtId="164" fontId="2" fillId="2" borderId="25" xfId="3" applyNumberFormat="1" applyFont="1" applyFill="1" applyBorder="1"/>
    <xf numFmtId="49" fontId="4" fillId="2" borderId="24" xfId="3" applyNumberFormat="1" applyFont="1" applyFill="1" applyBorder="1" applyAlignment="1"/>
    <xf numFmtId="49" fontId="4" fillId="2" borderId="25" xfId="3" applyNumberFormat="1" applyFont="1" applyFill="1" applyBorder="1" applyAlignment="1">
      <alignment horizontal="center"/>
    </xf>
    <xf numFmtId="49" fontId="4" fillId="2" borderId="25" xfId="3" applyNumberFormat="1" applyFont="1" applyFill="1" applyBorder="1" applyAlignment="1">
      <alignment horizontal="left"/>
    </xf>
    <xf numFmtId="0" fontId="2" fillId="2" borderId="25" xfId="3" applyFill="1" applyBorder="1"/>
    <xf numFmtId="49" fontId="4" fillId="2" borderId="37" xfId="3" applyNumberFormat="1" applyFont="1" applyFill="1" applyBorder="1" applyAlignment="1">
      <alignment horizontal="center"/>
    </xf>
    <xf numFmtId="4" fontId="2" fillId="2" borderId="27" xfId="0" applyNumberFormat="1" applyFont="1" applyFill="1" applyBorder="1"/>
    <xf numFmtId="4" fontId="2" fillId="2" borderId="26" xfId="0" applyNumberFormat="1" applyFont="1" applyFill="1" applyBorder="1"/>
    <xf numFmtId="0" fontId="0" fillId="2" borderId="27" xfId="0" applyFill="1" applyBorder="1"/>
    <xf numFmtId="49" fontId="4" fillId="2" borderId="23" xfId="3" applyNumberFormat="1" applyFont="1" applyFill="1" applyBorder="1" applyAlignment="1">
      <alignment horizontal="left"/>
    </xf>
    <xf numFmtId="49" fontId="4" fillId="2" borderId="39" xfId="3" applyNumberFormat="1" applyFont="1" applyFill="1" applyBorder="1" applyAlignment="1">
      <alignment horizontal="center"/>
    </xf>
    <xf numFmtId="49" fontId="4" fillId="2" borderId="49" xfId="3" applyNumberFormat="1" applyFont="1" applyFill="1" applyBorder="1" applyAlignment="1">
      <alignment horizontal="left"/>
    </xf>
    <xf numFmtId="0" fontId="4" fillId="2" borderId="0" xfId="3" applyFont="1" applyFill="1" applyBorder="1"/>
    <xf numFmtId="49" fontId="4" fillId="2" borderId="17" xfId="3" applyNumberFormat="1" applyFont="1" applyFill="1" applyBorder="1" applyAlignment="1">
      <alignment horizontal="center"/>
    </xf>
    <xf numFmtId="49" fontId="4" fillId="2" borderId="17" xfId="3" applyNumberFormat="1" applyFont="1" applyFill="1" applyBorder="1" applyAlignment="1">
      <alignment horizontal="left"/>
    </xf>
    <xf numFmtId="49" fontId="4" fillId="2" borderId="60" xfId="3" applyNumberFormat="1" applyFont="1" applyFill="1" applyBorder="1" applyAlignment="1">
      <alignment horizontal="center"/>
    </xf>
    <xf numFmtId="49" fontId="4" fillId="2" borderId="20" xfId="3" applyNumberFormat="1" applyFont="1" applyFill="1" applyBorder="1" applyAlignment="1">
      <alignment horizontal="center"/>
    </xf>
    <xf numFmtId="4" fontId="2" fillId="2" borderId="17" xfId="0" applyNumberFormat="1" applyFont="1" applyFill="1" applyBorder="1"/>
    <xf numFmtId="4" fontId="2" fillId="2" borderId="18" xfId="0" applyNumberFormat="1" applyFont="1" applyFill="1" applyBorder="1"/>
    <xf numFmtId="49" fontId="4" fillId="2" borderId="38" xfId="3" applyNumberFormat="1" applyFont="1" applyFill="1" applyBorder="1" applyAlignment="1">
      <alignment horizontal="center"/>
    </xf>
    <xf numFmtId="0" fontId="4" fillId="2" borderId="45" xfId="3" applyFont="1" applyFill="1" applyBorder="1"/>
    <xf numFmtId="3" fontId="2" fillId="2" borderId="8" xfId="3" applyNumberFormat="1" applyFill="1" applyBorder="1"/>
    <xf numFmtId="164" fontId="2" fillId="2" borderId="8" xfId="3" applyNumberFormat="1" applyFill="1" applyBorder="1"/>
    <xf numFmtId="0" fontId="24" fillId="2" borderId="8" xfId="0" applyFont="1" applyFill="1" applyBorder="1"/>
    <xf numFmtId="4" fontId="2" fillId="2" borderId="45" xfId="0" applyNumberFormat="1" applyFont="1" applyFill="1" applyBorder="1"/>
    <xf numFmtId="4" fontId="2" fillId="2" borderId="9" xfId="0" applyNumberFormat="1" applyFont="1" applyFill="1" applyBorder="1"/>
    <xf numFmtId="0" fontId="5" fillId="2" borderId="48" xfId="3" applyFont="1" applyFill="1" applyBorder="1"/>
    <xf numFmtId="3" fontId="5" fillId="2" borderId="32" xfId="3" applyNumberFormat="1" applyFont="1" applyFill="1" applyBorder="1"/>
    <xf numFmtId="164" fontId="5" fillId="2" borderId="32" xfId="3" applyNumberFormat="1" applyFont="1" applyFill="1" applyBorder="1"/>
    <xf numFmtId="3" fontId="18" fillId="2" borderId="32" xfId="3" applyNumberFormat="1" applyFont="1" applyFill="1" applyBorder="1"/>
    <xf numFmtId="49" fontId="5" fillId="2" borderId="14" xfId="3" applyNumberFormat="1" applyFont="1" applyFill="1" applyBorder="1" applyAlignment="1">
      <alignment horizontal="left"/>
    </xf>
    <xf numFmtId="0" fontId="5" fillId="2" borderId="25" xfId="3" applyFont="1" applyFill="1" applyBorder="1" applyAlignment="1">
      <alignment horizontal="center"/>
    </xf>
    <xf numFmtId="0" fontId="4" fillId="2" borderId="20" xfId="3" applyFont="1" applyFill="1" applyBorder="1"/>
    <xf numFmtId="0" fontId="24" fillId="2" borderId="24" xfId="0" applyFont="1" applyFill="1" applyBorder="1"/>
    <xf numFmtId="49" fontId="5" fillId="2" borderId="10" xfId="3" applyNumberFormat="1" applyFont="1" applyFill="1" applyBorder="1" applyAlignment="1">
      <alignment horizontal="left"/>
    </xf>
    <xf numFmtId="0" fontId="5" fillId="2" borderId="20" xfId="3" applyFont="1" applyFill="1" applyBorder="1" applyAlignment="1">
      <alignment horizontal="center"/>
    </xf>
    <xf numFmtId="0" fontId="4" fillId="2" borderId="12" xfId="3" applyFont="1" applyFill="1" applyBorder="1"/>
    <xf numFmtId="49" fontId="9" fillId="2" borderId="14" xfId="3" applyNumberFormat="1" applyFont="1" applyFill="1" applyBorder="1" applyAlignment="1">
      <alignment horizontal="center"/>
    </xf>
    <xf numFmtId="0" fontId="9" fillId="2" borderId="25" xfId="3" applyFont="1" applyFill="1" applyBorder="1"/>
    <xf numFmtId="1" fontId="9" fillId="2" borderId="25" xfId="3" applyNumberFormat="1" applyFont="1" applyFill="1" applyBorder="1"/>
    <xf numFmtId="164" fontId="9" fillId="2" borderId="25" xfId="3" applyNumberFormat="1" applyFont="1" applyFill="1" applyBorder="1"/>
    <xf numFmtId="1" fontId="23" fillId="2" borderId="25" xfId="3" applyNumberFormat="1" applyFont="1" applyFill="1" applyBorder="1"/>
    <xf numFmtId="0" fontId="19" fillId="2" borderId="0" xfId="0" applyFont="1" applyFill="1"/>
    <xf numFmtId="49" fontId="4" fillId="2" borderId="8" xfId="3" applyNumberFormat="1" applyFont="1" applyFill="1" applyBorder="1" applyAlignment="1">
      <alignment horizontal="left"/>
    </xf>
    <xf numFmtId="0" fontId="4" fillId="2" borderId="8" xfId="3" applyFont="1" applyFill="1" applyBorder="1" applyAlignment="1">
      <alignment horizontal="left"/>
    </xf>
    <xf numFmtId="0" fontId="4" fillId="2" borderId="8" xfId="3" applyFont="1" applyFill="1" applyBorder="1"/>
    <xf numFmtId="0" fontId="2" fillId="2" borderId="50" xfId="3" applyFill="1" applyBorder="1"/>
    <xf numFmtId="164" fontId="2" fillId="2" borderId="50" xfId="3" applyNumberFormat="1" applyFill="1" applyBorder="1"/>
    <xf numFmtId="0" fontId="24" fillId="2" borderId="58" xfId="0" applyFont="1" applyFill="1" applyBorder="1"/>
    <xf numFmtId="0" fontId="5" fillId="2" borderId="32" xfId="3" applyFont="1" applyFill="1" applyBorder="1"/>
    <xf numFmtId="4" fontId="18" fillId="2" borderId="32" xfId="0" applyNumberFormat="1" applyFont="1" applyFill="1" applyBorder="1"/>
    <xf numFmtId="0" fontId="9" fillId="2" borderId="1" xfId="3" applyFont="1" applyFill="1" applyBorder="1" applyAlignment="1">
      <alignment horizontal="center"/>
    </xf>
    <xf numFmtId="0" fontId="9" fillId="2" borderId="56" xfId="3" applyFont="1" applyFill="1" applyBorder="1" applyAlignment="1">
      <alignment horizontal="center"/>
    </xf>
    <xf numFmtId="0" fontId="9" fillId="2" borderId="2" xfId="3" applyFont="1" applyFill="1" applyBorder="1" applyAlignment="1">
      <alignment horizontal="center"/>
    </xf>
    <xf numFmtId="0" fontId="9" fillId="2" borderId="2" xfId="3" applyFont="1" applyFill="1" applyBorder="1"/>
    <xf numFmtId="0" fontId="23" fillId="2" borderId="35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2" borderId="36" xfId="0" applyFont="1" applyFill="1" applyBorder="1" applyAlignment="1">
      <alignment horizontal="center"/>
    </xf>
    <xf numFmtId="0" fontId="9" fillId="2" borderId="4" xfId="3" applyFont="1" applyFill="1" applyBorder="1" applyAlignment="1">
      <alignment horizontal="center"/>
    </xf>
    <xf numFmtId="0" fontId="9" fillId="2" borderId="22" xfId="3" applyFont="1" applyFill="1" applyBorder="1" applyAlignment="1">
      <alignment horizontal="center"/>
    </xf>
    <xf numFmtId="0" fontId="9" fillId="2" borderId="5" xfId="3" applyFont="1" applyFill="1" applyBorder="1" applyAlignment="1">
      <alignment horizontal="center"/>
    </xf>
    <xf numFmtId="49" fontId="9" fillId="2" borderId="5" xfId="3" applyNumberFormat="1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23" fillId="2" borderId="18" xfId="0" applyFont="1" applyFill="1" applyBorder="1" applyAlignment="1">
      <alignment horizontal="center"/>
    </xf>
    <xf numFmtId="0" fontId="9" fillId="2" borderId="7" xfId="3" applyFont="1" applyFill="1" applyBorder="1" applyAlignment="1">
      <alignment horizontal="center"/>
    </xf>
    <xf numFmtId="0" fontId="9" fillId="2" borderId="49" xfId="3" applyFont="1" applyFill="1" applyBorder="1" applyAlignment="1">
      <alignment horizontal="center"/>
    </xf>
    <xf numFmtId="0" fontId="9" fillId="2" borderId="8" xfId="3" applyFont="1" applyFill="1" applyBorder="1" applyAlignment="1">
      <alignment horizontal="center"/>
    </xf>
    <xf numFmtId="49" fontId="9" fillId="2" borderId="8" xfId="3" applyNumberFormat="1" applyFont="1" applyFill="1" applyBorder="1" applyAlignment="1">
      <alignment horizontal="center"/>
    </xf>
    <xf numFmtId="0" fontId="23" fillId="2" borderId="39" xfId="0" applyFont="1" applyFill="1" applyBorder="1" applyAlignment="1">
      <alignment horizontal="center"/>
    </xf>
    <xf numFmtId="0" fontId="23" fillId="2" borderId="8" xfId="0" applyFont="1" applyFill="1" applyBorder="1" applyAlignment="1">
      <alignment horizontal="center"/>
    </xf>
    <xf numFmtId="0" fontId="24" fillId="2" borderId="39" xfId="0" applyFont="1" applyFill="1" applyBorder="1"/>
    <xf numFmtId="0" fontId="20" fillId="2" borderId="8" xfId="0" applyFont="1" applyFill="1" applyBorder="1"/>
    <xf numFmtId="0" fontId="20" fillId="2" borderId="33" xfId="0" applyFont="1" applyFill="1" applyBorder="1"/>
    <xf numFmtId="49" fontId="9" fillId="2" borderId="10" xfId="3" applyNumberFormat="1" applyFont="1" applyFill="1" applyBorder="1" applyAlignment="1">
      <alignment horizontal="center"/>
    </xf>
    <xf numFmtId="0" fontId="9" fillId="2" borderId="22" xfId="3" applyFont="1" applyFill="1" applyBorder="1" applyAlignment="1">
      <alignment horizontal="left"/>
    </xf>
    <xf numFmtId="0" fontId="9" fillId="2" borderId="20" xfId="3" applyFont="1" applyFill="1" applyBorder="1" applyAlignment="1">
      <alignment horizontal="right"/>
    </xf>
    <xf numFmtId="3" fontId="9" fillId="2" borderId="25" xfId="3" applyNumberFormat="1" applyFont="1" applyFill="1" applyBorder="1" applyAlignment="1">
      <alignment horizontal="right"/>
    </xf>
    <xf numFmtId="0" fontId="4" fillId="2" borderId="37" xfId="3" applyFont="1" applyFill="1" applyBorder="1"/>
    <xf numFmtId="3" fontId="24" fillId="2" borderId="25" xfId="0" applyNumberFormat="1" applyFont="1" applyFill="1" applyBorder="1"/>
    <xf numFmtId="0" fontId="4" fillId="2" borderId="19" xfId="3" applyFont="1" applyFill="1" applyBorder="1" applyAlignment="1"/>
    <xf numFmtId="0" fontId="4" fillId="2" borderId="17" xfId="3" applyFont="1" applyFill="1" applyBorder="1"/>
    <xf numFmtId="0" fontId="4" fillId="2" borderId="14" xfId="3" applyFont="1" applyFill="1" applyBorder="1"/>
    <xf numFmtId="0" fontId="4" fillId="2" borderId="14" xfId="3" applyFont="1" applyFill="1" applyBorder="1" applyAlignment="1"/>
    <xf numFmtId="164" fontId="2" fillId="2" borderId="17" xfId="3" applyNumberFormat="1" applyFill="1" applyBorder="1"/>
    <xf numFmtId="4" fontId="2" fillId="2" borderId="25" xfId="0" applyNumberFormat="1" applyFont="1" applyFill="1" applyBorder="1"/>
    <xf numFmtId="49" fontId="9" fillId="2" borderId="43" xfId="3" applyNumberFormat="1" applyFont="1" applyFill="1" applyBorder="1"/>
    <xf numFmtId="0" fontId="2" fillId="2" borderId="43" xfId="3" applyFill="1" applyBorder="1"/>
    <xf numFmtId="0" fontId="0" fillId="2" borderId="43" xfId="0" applyFill="1" applyBorder="1"/>
    <xf numFmtId="0" fontId="24" fillId="2" borderId="43" xfId="0" applyFont="1" applyFill="1" applyBorder="1"/>
    <xf numFmtId="0" fontId="0" fillId="2" borderId="13" xfId="0" applyFill="1" applyBorder="1"/>
    <xf numFmtId="4" fontId="2" fillId="2" borderId="64" xfId="0" applyNumberFormat="1" applyFont="1" applyFill="1" applyBorder="1"/>
    <xf numFmtId="3" fontId="13" fillId="2" borderId="25" xfId="3" applyNumberFormat="1" applyFont="1" applyFill="1" applyBorder="1"/>
    <xf numFmtId="0" fontId="2" fillId="2" borderId="17" xfId="3" applyFont="1" applyFill="1" applyBorder="1" applyAlignment="1">
      <alignment horizontal="left"/>
    </xf>
    <xf numFmtId="3" fontId="2" fillId="2" borderId="50" xfId="3" applyNumberFormat="1" applyFill="1" applyBorder="1"/>
    <xf numFmtId="0" fontId="2" fillId="2" borderId="0" xfId="3" applyFill="1"/>
    <xf numFmtId="164" fontId="2" fillId="2" borderId="0" xfId="3" applyNumberFormat="1" applyFill="1"/>
    <xf numFmtId="0" fontId="24" fillId="2" borderId="0" xfId="0" applyFont="1" applyFill="1"/>
    <xf numFmtId="0" fontId="3" fillId="2" borderId="30" xfId="3" applyFont="1" applyFill="1" applyBorder="1"/>
    <xf numFmtId="0" fontId="17" fillId="2" borderId="46" xfId="3" applyFont="1" applyFill="1" applyBorder="1"/>
    <xf numFmtId="0" fontId="17" fillId="2" borderId="48" xfId="3" applyFont="1" applyFill="1" applyBorder="1"/>
    <xf numFmtId="3" fontId="3" fillId="2" borderId="32" xfId="3" applyNumberFormat="1" applyFont="1" applyFill="1" applyBorder="1"/>
    <xf numFmtId="164" fontId="3" fillId="2" borderId="32" xfId="3" applyNumberFormat="1" applyFont="1" applyFill="1" applyBorder="1"/>
    <xf numFmtId="164" fontId="9" fillId="2" borderId="25" xfId="3" applyNumberFormat="1" applyFont="1" applyFill="1" applyBorder="1" applyAlignment="1">
      <alignment horizontal="right"/>
    </xf>
    <xf numFmtId="0" fontId="2" fillId="0" borderId="27" xfId="0" applyFont="1" applyFill="1" applyBorder="1" applyAlignment="1">
      <alignment horizontal="justify" wrapText="1"/>
    </xf>
    <xf numFmtId="0" fontId="2" fillId="0" borderId="27" xfId="0" applyFont="1" applyFill="1" applyBorder="1" applyAlignment="1"/>
    <xf numFmtId="0" fontId="34" fillId="0" borderId="15" xfId="0" applyFont="1" applyFill="1" applyBorder="1"/>
    <xf numFmtId="0" fontId="34" fillId="0" borderId="27" xfId="0" applyFont="1" applyFill="1" applyBorder="1"/>
    <xf numFmtId="0" fontId="9" fillId="2" borderId="0" xfId="3" applyFont="1" applyFill="1" applyBorder="1" applyAlignment="1">
      <alignment horizontal="center"/>
    </xf>
    <xf numFmtId="0" fontId="9" fillId="2" borderId="0" xfId="3" applyFont="1" applyFill="1" applyBorder="1"/>
    <xf numFmtId="49" fontId="9" fillId="2" borderId="0" xfId="3" applyNumberFormat="1" applyFont="1" applyFill="1" applyBorder="1" applyAlignment="1">
      <alignment horizontal="center"/>
    </xf>
    <xf numFmtId="0" fontId="24" fillId="2" borderId="0" xfId="0" applyFont="1" applyFill="1" applyBorder="1"/>
    <xf numFmtId="0" fontId="20" fillId="2" borderId="0" xfId="0" applyFont="1" applyFill="1" applyBorder="1"/>
    <xf numFmtId="49" fontId="9" fillId="2" borderId="0" xfId="3" applyNumberFormat="1" applyFont="1" applyFill="1" applyBorder="1"/>
    <xf numFmtId="0" fontId="2" fillId="2" borderId="0" xfId="3" applyFill="1" applyBorder="1"/>
    <xf numFmtId="0" fontId="0" fillId="2" borderId="0" xfId="0" applyFill="1" applyBorder="1"/>
    <xf numFmtId="49" fontId="9" fillId="2" borderId="0" xfId="3" applyNumberFormat="1" applyFont="1" applyFill="1" applyBorder="1" applyAlignment="1">
      <alignment horizontal="left"/>
    </xf>
    <xf numFmtId="0" fontId="9" fillId="2" borderId="0" xfId="3" applyFont="1" applyFill="1" applyBorder="1" applyAlignment="1">
      <alignment horizontal="right"/>
    </xf>
    <xf numFmtId="3" fontId="9" fillId="2" borderId="0" xfId="3" applyNumberFormat="1" applyFont="1" applyFill="1" applyBorder="1" applyAlignment="1">
      <alignment horizontal="right"/>
    </xf>
    <xf numFmtId="164" fontId="9" fillId="2" borderId="0" xfId="3" applyNumberFormat="1" applyFont="1" applyFill="1" applyBorder="1" applyAlignment="1">
      <alignment horizontal="right"/>
    </xf>
    <xf numFmtId="3" fontId="23" fillId="2" borderId="0" xfId="3" applyNumberFormat="1" applyFont="1" applyFill="1" applyBorder="1" applyAlignment="1">
      <alignment horizontal="right"/>
    </xf>
    <xf numFmtId="4" fontId="10" fillId="2" borderId="0" xfId="0" applyNumberFormat="1" applyFont="1" applyFill="1" applyBorder="1"/>
    <xf numFmtId="49" fontId="4" fillId="2" borderId="0" xfId="3" applyNumberFormat="1" applyFont="1" applyFill="1" applyBorder="1" applyAlignment="1">
      <alignment horizontal="center"/>
    </xf>
    <xf numFmtId="0" fontId="4" fillId="2" borderId="0" xfId="3" applyFont="1" applyFill="1" applyBorder="1" applyAlignment="1"/>
    <xf numFmtId="164" fontId="2" fillId="2" borderId="0" xfId="3" applyNumberFormat="1" applyFill="1" applyBorder="1"/>
    <xf numFmtId="0" fontId="3" fillId="2" borderId="0" xfId="3" applyFont="1" applyFill="1" applyBorder="1"/>
    <xf numFmtId="0" fontId="17" fillId="2" borderId="0" xfId="3" applyFont="1" applyFill="1" applyBorder="1"/>
    <xf numFmtId="3" fontId="3" fillId="2" borderId="0" xfId="3" applyNumberFormat="1" applyFont="1" applyFill="1" applyBorder="1"/>
    <xf numFmtId="164" fontId="3" fillId="2" borderId="0" xfId="3" applyNumberFormat="1" applyFont="1" applyFill="1" applyBorder="1"/>
    <xf numFmtId="3" fontId="18" fillId="2" borderId="0" xfId="3" applyNumberFormat="1" applyFont="1" applyFill="1" applyBorder="1"/>
    <xf numFmtId="4" fontId="3" fillId="2" borderId="0" xfId="0" applyNumberFormat="1" applyFont="1" applyFill="1" applyBorder="1"/>
    <xf numFmtId="0" fontId="2" fillId="2" borderId="0" xfId="0" applyFont="1" applyFill="1" applyBorder="1" applyAlignment="1">
      <alignment horizontal="justify" wrapText="1"/>
    </xf>
    <xf numFmtId="3" fontId="2" fillId="2" borderId="0" xfId="3" applyNumberFormat="1" applyFill="1" applyBorder="1"/>
    <xf numFmtId="3" fontId="24" fillId="2" borderId="0" xfId="0" applyNumberFormat="1" applyFont="1" applyFill="1" applyBorder="1"/>
    <xf numFmtId="4" fontId="2" fillId="2" borderId="0" xfId="0" applyNumberFormat="1" applyFont="1" applyFill="1" applyBorder="1"/>
    <xf numFmtId="0" fontId="2" fillId="2" borderId="0" xfId="0" applyFont="1" applyFill="1" applyBorder="1" applyAlignment="1"/>
    <xf numFmtId="0" fontId="34" fillId="2" borderId="0" xfId="0" applyFont="1" applyFill="1" applyBorder="1"/>
    <xf numFmtId="0" fontId="5" fillId="2" borderId="0" xfId="3" applyFont="1" applyFill="1" applyBorder="1"/>
    <xf numFmtId="3" fontId="5" fillId="2" borderId="0" xfId="3" applyNumberFormat="1" applyFont="1" applyFill="1" applyBorder="1"/>
    <xf numFmtId="164" fontId="5" fillId="2" borderId="0" xfId="3" applyNumberFormat="1" applyFont="1" applyFill="1" applyBorder="1"/>
    <xf numFmtId="3" fontId="2" fillId="0" borderId="23" xfId="3" applyNumberFormat="1" applyBorder="1"/>
    <xf numFmtId="49" fontId="5" fillId="2" borderId="61" xfId="3" applyNumberFormat="1" applyFont="1" applyFill="1" applyBorder="1" applyAlignment="1">
      <alignment horizontal="left"/>
    </xf>
    <xf numFmtId="0" fontId="5" fillId="2" borderId="43" xfId="3" applyFont="1" applyFill="1" applyBorder="1" applyAlignment="1">
      <alignment horizontal="center"/>
    </xf>
    <xf numFmtId="0" fontId="5" fillId="2" borderId="42" xfId="3" applyFont="1" applyFill="1" applyBorder="1" applyAlignment="1">
      <alignment horizontal="center"/>
    </xf>
    <xf numFmtId="49" fontId="5" fillId="2" borderId="43" xfId="3" applyNumberFormat="1" applyFont="1" applyFill="1" applyBorder="1"/>
    <xf numFmtId="0" fontId="2" fillId="2" borderId="41" xfId="3" applyFill="1" applyBorder="1"/>
    <xf numFmtId="164" fontId="9" fillId="2" borderId="20" xfId="3" applyNumberFormat="1" applyFont="1" applyFill="1" applyBorder="1"/>
    <xf numFmtId="49" fontId="5" fillId="2" borderId="37" xfId="3" applyNumberFormat="1" applyFont="1" applyFill="1" applyBorder="1" applyAlignment="1">
      <alignment horizontal="left"/>
    </xf>
    <xf numFmtId="0" fontId="5" fillId="2" borderId="5" xfId="3" applyFont="1" applyFill="1" applyBorder="1" applyAlignment="1">
      <alignment horizontal="center"/>
    </xf>
    <xf numFmtId="49" fontId="5" fillId="2" borderId="59" xfId="3" applyNumberFormat="1" applyFont="1" applyFill="1" applyBorder="1" applyAlignment="1">
      <alignment horizontal="left"/>
    </xf>
    <xf numFmtId="49" fontId="5" fillId="2" borderId="60" xfId="3" applyNumberFormat="1" applyFont="1" applyFill="1" applyBorder="1" applyAlignment="1">
      <alignment horizontal="left"/>
    </xf>
    <xf numFmtId="0" fontId="4" fillId="0" borderId="21" xfId="3" applyFont="1" applyFill="1" applyBorder="1"/>
    <xf numFmtId="4" fontId="2" fillId="2" borderId="52" xfId="0" applyNumberFormat="1" applyFont="1" applyFill="1" applyBorder="1"/>
    <xf numFmtId="164" fontId="2" fillId="2" borderId="29" xfId="3" applyNumberFormat="1" applyFill="1" applyBorder="1"/>
    <xf numFmtId="0" fontId="4" fillId="0" borderId="21" xfId="1" applyFont="1" applyFill="1" applyBorder="1" applyAlignment="1"/>
    <xf numFmtId="3" fontId="4" fillId="2" borderId="20" xfId="3" applyNumberFormat="1" applyFont="1" applyFill="1" applyBorder="1"/>
    <xf numFmtId="164" fontId="4" fillId="2" borderId="11" xfId="3" applyNumberFormat="1" applyFont="1" applyFill="1" applyBorder="1"/>
    <xf numFmtId="3" fontId="10" fillId="2" borderId="20" xfId="3" applyNumberFormat="1" applyFont="1" applyFill="1" applyBorder="1"/>
    <xf numFmtId="164" fontId="4" fillId="2" borderId="25" xfId="3" applyNumberFormat="1" applyFont="1" applyFill="1" applyBorder="1"/>
    <xf numFmtId="3" fontId="10" fillId="2" borderId="25" xfId="3" applyNumberFormat="1" applyFont="1" applyFill="1" applyBorder="1"/>
    <xf numFmtId="164" fontId="10" fillId="2" borderId="25" xfId="3" applyNumberFormat="1" applyFont="1" applyFill="1" applyBorder="1"/>
    <xf numFmtId="0" fontId="35" fillId="0" borderId="25" xfId="0" applyFont="1" applyFill="1" applyBorder="1" applyAlignment="1">
      <alignment horizontal="left" vertical="center" wrapText="1"/>
    </xf>
    <xf numFmtId="3" fontId="26" fillId="2" borderId="25" xfId="0" applyNumberFormat="1" applyFont="1" applyFill="1" applyBorder="1"/>
    <xf numFmtId="4" fontId="26" fillId="2" borderId="21" xfId="0" applyNumberFormat="1" applyFont="1" applyFill="1" applyBorder="1"/>
    <xf numFmtId="3" fontId="2" fillId="2" borderId="25" xfId="0" applyNumberFormat="1" applyFont="1" applyFill="1" applyBorder="1"/>
    <xf numFmtId="3" fontId="13" fillId="2" borderId="25" xfId="0" applyNumberFormat="1" applyFont="1" applyFill="1" applyBorder="1"/>
    <xf numFmtId="3" fontId="24" fillId="2" borderId="24" xfId="0" applyNumberFormat="1" applyFont="1" applyFill="1" applyBorder="1"/>
    <xf numFmtId="3" fontId="23" fillId="2" borderId="25" xfId="3" applyNumberFormat="1" applyFont="1" applyFill="1" applyBorder="1"/>
    <xf numFmtId="0" fontId="13" fillId="2" borderId="25" xfId="0" applyFont="1" applyFill="1" applyBorder="1"/>
    <xf numFmtId="3" fontId="10" fillId="2" borderId="25" xfId="0" applyNumberFormat="1" applyFont="1" applyFill="1" applyBorder="1"/>
    <xf numFmtId="3" fontId="5" fillId="2" borderId="32" xfId="0" applyNumberFormat="1" applyFont="1" applyFill="1" applyBorder="1"/>
    <xf numFmtId="3" fontId="18" fillId="2" borderId="46" xfId="0" applyNumberFormat="1" applyFont="1" applyFill="1" applyBorder="1"/>
    <xf numFmtId="164" fontId="10" fillId="0" borderId="25" xfId="0" applyNumberFormat="1" applyFont="1" applyFill="1" applyBorder="1"/>
    <xf numFmtId="164" fontId="3" fillId="0" borderId="48" xfId="3" applyNumberFormat="1" applyFont="1" applyBorder="1"/>
    <xf numFmtId="164" fontId="2" fillId="2" borderId="25" xfId="0" applyNumberFormat="1" applyFont="1" applyFill="1" applyBorder="1"/>
    <xf numFmtId="164" fontId="26" fillId="2" borderId="25" xfId="0" applyNumberFormat="1" applyFont="1" applyFill="1" applyBorder="1"/>
    <xf numFmtId="164" fontId="10" fillId="2" borderId="25" xfId="0" applyNumberFormat="1" applyFont="1" applyFill="1" applyBorder="1"/>
    <xf numFmtId="164" fontId="5" fillId="2" borderId="32" xfId="0" applyNumberFormat="1" applyFont="1" applyFill="1" applyBorder="1"/>
    <xf numFmtId="0" fontId="10" fillId="2" borderId="27" xfId="0" applyFont="1" applyFill="1" applyBorder="1"/>
    <xf numFmtId="3" fontId="23" fillId="2" borderId="25" xfId="0" applyNumberFormat="1" applyFont="1" applyFill="1" applyBorder="1"/>
    <xf numFmtId="0" fontId="9" fillId="2" borderId="21" xfId="0" applyFont="1" applyFill="1" applyBorder="1"/>
    <xf numFmtId="0" fontId="2" fillId="0" borderId="25" xfId="0" applyFont="1" applyFill="1" applyBorder="1" applyAlignment="1">
      <alignment horizontal="justify" wrapText="1"/>
    </xf>
    <xf numFmtId="0" fontId="35" fillId="0" borderId="25" xfId="0" applyFont="1" applyFill="1" applyBorder="1" applyAlignment="1">
      <alignment wrapText="1"/>
    </xf>
    <xf numFmtId="3" fontId="3" fillId="2" borderId="32" xfId="0" applyNumberFormat="1" applyFont="1" applyFill="1" applyBorder="1"/>
    <xf numFmtId="3" fontId="18" fillId="2" borderId="32" xfId="0" applyNumberFormat="1" applyFont="1" applyFill="1" applyBorder="1"/>
    <xf numFmtId="0" fontId="26" fillId="2" borderId="27" xfId="0" applyFont="1" applyFill="1" applyBorder="1"/>
    <xf numFmtId="0" fontId="2" fillId="0" borderId="20" xfId="0" applyFont="1" applyFill="1" applyBorder="1" applyAlignment="1">
      <alignment horizontal="justify" wrapText="1"/>
    </xf>
    <xf numFmtId="3" fontId="9" fillId="2" borderId="20" xfId="3" applyNumberFormat="1" applyFont="1" applyFill="1" applyBorder="1"/>
    <xf numFmtId="164" fontId="4" fillId="2" borderId="20" xfId="3" applyNumberFormat="1" applyFont="1" applyFill="1" applyBorder="1"/>
    <xf numFmtId="3" fontId="13" fillId="2" borderId="25" xfId="1" applyNumberFormat="1" applyFont="1" applyFill="1" applyBorder="1"/>
    <xf numFmtId="49" fontId="9" fillId="0" borderId="43" xfId="3" applyNumberFormat="1" applyFont="1" applyFill="1" applyBorder="1"/>
    <xf numFmtId="0" fontId="2" fillId="0" borderId="65" xfId="3" applyBorder="1"/>
    <xf numFmtId="0" fontId="0" fillId="0" borderId="43" xfId="0" applyBorder="1"/>
    <xf numFmtId="0" fontId="0" fillId="0" borderId="13" xfId="0" applyBorder="1"/>
    <xf numFmtId="3" fontId="13" fillId="2" borderId="50" xfId="1" applyNumberFormat="1" applyFont="1" applyFill="1" applyBorder="1"/>
    <xf numFmtId="4" fontId="2" fillId="0" borderId="50" xfId="0" applyNumberFormat="1" applyFont="1" applyFill="1" applyBorder="1"/>
    <xf numFmtId="3" fontId="2" fillId="2" borderId="20" xfId="3" applyNumberFormat="1" applyFont="1" applyFill="1" applyBorder="1"/>
    <xf numFmtId="164" fontId="2" fillId="2" borderId="20" xfId="3" applyNumberFormat="1" applyFont="1" applyFill="1" applyBorder="1"/>
    <xf numFmtId="3" fontId="2" fillId="2" borderId="11" xfId="3" applyNumberFormat="1" applyFont="1" applyFill="1" applyBorder="1"/>
    <xf numFmtId="0" fontId="5" fillId="0" borderId="60" xfId="3" applyFont="1" applyFill="1" applyBorder="1" applyAlignment="1">
      <alignment horizontal="left" vertical="center"/>
    </xf>
    <xf numFmtId="0" fontId="5" fillId="0" borderId="12" xfId="3" applyFont="1" applyFill="1" applyBorder="1" applyAlignment="1">
      <alignment horizontal="left" vertical="center"/>
    </xf>
    <xf numFmtId="0" fontId="0" fillId="2" borderId="64" xfId="0" applyFill="1" applyBorder="1"/>
    <xf numFmtId="0" fontId="5" fillId="2" borderId="8" xfId="3" applyFont="1" applyFill="1" applyBorder="1"/>
    <xf numFmtId="3" fontId="5" fillId="2" borderId="49" xfId="3" applyNumberFormat="1" applyFont="1" applyFill="1" applyBorder="1"/>
    <xf numFmtId="164" fontId="5" fillId="2" borderId="8" xfId="3" applyNumberFormat="1" applyFont="1" applyFill="1" applyBorder="1"/>
    <xf numFmtId="3" fontId="18" fillId="2" borderId="8" xfId="3" applyNumberFormat="1" applyFont="1" applyFill="1" applyBorder="1"/>
    <xf numFmtId="4" fontId="18" fillId="2" borderId="8" xfId="0" applyNumberFormat="1" applyFont="1" applyFill="1" applyBorder="1"/>
    <xf numFmtId="4" fontId="3" fillId="2" borderId="9" xfId="0" applyNumberFormat="1" applyFont="1" applyFill="1" applyBorder="1"/>
    <xf numFmtId="0" fontId="3" fillId="2" borderId="46" xfId="3" applyFont="1" applyFill="1" applyBorder="1"/>
    <xf numFmtId="4" fontId="2" fillId="2" borderId="50" xfId="0" applyNumberFormat="1" applyFont="1" applyFill="1" applyBorder="1"/>
    <xf numFmtId="4" fontId="2" fillId="0" borderId="0" xfId="0" applyNumberFormat="1" applyFont="1" applyFill="1" applyBorder="1"/>
    <xf numFmtId="0" fontId="5" fillId="0" borderId="61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49" fontId="5" fillId="0" borderId="43" xfId="0" applyNumberFormat="1" applyFont="1" applyBorder="1"/>
    <xf numFmtId="3" fontId="24" fillId="0" borderId="43" xfId="0" applyNumberFormat="1" applyFont="1" applyBorder="1"/>
    <xf numFmtId="4" fontId="0" fillId="0" borderId="43" xfId="0" applyNumberFormat="1" applyBorder="1"/>
    <xf numFmtId="4" fontId="0" fillId="0" borderId="13" xfId="0" applyNumberFormat="1" applyBorder="1"/>
    <xf numFmtId="3" fontId="3" fillId="2" borderId="32" xfId="3" applyNumberFormat="1" applyFont="1" applyFill="1" applyBorder="1" applyAlignment="1">
      <alignment horizontal="right" vertical="center"/>
    </xf>
    <xf numFmtId="164" fontId="3" fillId="2" borderId="32" xfId="3" applyNumberFormat="1" applyFont="1" applyFill="1" applyBorder="1" applyAlignment="1">
      <alignment horizontal="right" vertical="center"/>
    </xf>
    <xf numFmtId="0" fontId="19" fillId="0" borderId="21" xfId="0" applyFont="1" applyBorder="1"/>
    <xf numFmtId="0" fontId="13" fillId="2" borderId="20" xfId="0" applyFont="1" applyFill="1" applyBorder="1"/>
    <xf numFmtId="4" fontId="2" fillId="0" borderId="27" xfId="0" applyNumberFormat="1" applyFont="1" applyFill="1" applyBorder="1"/>
    <xf numFmtId="0" fontId="4" fillId="0" borderId="29" xfId="3" applyFont="1" applyFill="1" applyBorder="1"/>
    <xf numFmtId="3" fontId="9" fillId="2" borderId="25" xfId="3" applyNumberFormat="1" applyFont="1" applyFill="1" applyBorder="1"/>
    <xf numFmtId="3" fontId="23" fillId="2" borderId="21" xfId="3" applyNumberFormat="1" applyFont="1" applyFill="1" applyBorder="1"/>
    <xf numFmtId="164" fontId="23" fillId="2" borderId="21" xfId="3" applyNumberFormat="1" applyFont="1" applyFill="1" applyBorder="1"/>
    <xf numFmtId="3" fontId="13" fillId="2" borderId="21" xfId="3" applyNumberFormat="1" applyFont="1" applyFill="1" applyBorder="1"/>
    <xf numFmtId="164" fontId="13" fillId="2" borderId="21" xfId="3" applyNumberFormat="1" applyFont="1" applyFill="1" applyBorder="1"/>
    <xf numFmtId="3" fontId="13" fillId="2" borderId="27" xfId="3" applyNumberFormat="1" applyFont="1" applyFill="1" applyBorder="1"/>
    <xf numFmtId="164" fontId="13" fillId="2" borderId="27" xfId="3" applyNumberFormat="1" applyFont="1" applyFill="1" applyBorder="1"/>
    <xf numFmtId="0" fontId="5" fillId="0" borderId="61" xfId="1" applyFont="1" applyFill="1" applyBorder="1" applyAlignment="1">
      <alignment horizontal="left"/>
    </xf>
    <xf numFmtId="0" fontId="4" fillId="0" borderId="43" xfId="1" applyFont="1" applyFill="1" applyBorder="1" applyAlignment="1"/>
    <xf numFmtId="0" fontId="4" fillId="0" borderId="13" xfId="1" applyFont="1" applyFill="1" applyBorder="1" applyAlignment="1"/>
    <xf numFmtId="49" fontId="4" fillId="0" borderId="50" xfId="3" applyNumberFormat="1" applyFont="1" applyFill="1" applyBorder="1" applyAlignment="1">
      <alignment horizontal="left"/>
    </xf>
    <xf numFmtId="0" fontId="4" fillId="0" borderId="50" xfId="3" applyFont="1" applyFill="1" applyBorder="1" applyAlignment="1">
      <alignment horizontal="left"/>
    </xf>
    <xf numFmtId="4" fontId="2" fillId="0" borderId="9" xfId="0" applyNumberFormat="1" applyFont="1" applyFill="1" applyBorder="1"/>
    <xf numFmtId="0" fontId="5" fillId="0" borderId="37" xfId="3" applyFont="1" applyFill="1" applyBorder="1" applyAlignment="1">
      <alignment horizontal="left" vertical="center"/>
    </xf>
    <xf numFmtId="49" fontId="2" fillId="0" borderId="0" xfId="3" applyNumberFormat="1" applyFont="1" applyFill="1" applyBorder="1"/>
    <xf numFmtId="3" fontId="4" fillId="0" borderId="29" xfId="3" applyNumberFormat="1" applyFont="1" applyBorder="1"/>
    <xf numFmtId="164" fontId="4" fillId="0" borderId="29" xfId="3" applyNumberFormat="1" applyFont="1" applyBorder="1"/>
    <xf numFmtId="0" fontId="24" fillId="0" borderId="29" xfId="0" applyFont="1" applyBorder="1"/>
    <xf numFmtId="49" fontId="2" fillId="0" borderId="23" xfId="3" applyNumberFormat="1" applyFont="1" applyFill="1" applyBorder="1"/>
    <xf numFmtId="3" fontId="10" fillId="0" borderId="27" xfId="3" applyNumberFormat="1" applyFont="1" applyBorder="1"/>
    <xf numFmtId="0" fontId="3" fillId="2" borderId="30" xfId="3" applyFont="1" applyFill="1" applyBorder="1" applyAlignment="1">
      <alignment horizontal="left" vertical="center"/>
    </xf>
    <xf numFmtId="3" fontId="3" fillId="2" borderId="48" xfId="3" applyNumberFormat="1" applyFont="1" applyFill="1" applyBorder="1" applyAlignment="1">
      <alignment horizontal="right" vertical="center"/>
    </xf>
    <xf numFmtId="164" fontId="3" fillId="2" borderId="48" xfId="3" applyNumberFormat="1" applyFont="1" applyFill="1" applyBorder="1" applyAlignment="1">
      <alignment horizontal="right" vertical="center"/>
    </xf>
    <xf numFmtId="3" fontId="18" fillId="2" borderId="48" xfId="3" applyNumberFormat="1" applyFont="1" applyFill="1" applyBorder="1" applyAlignment="1">
      <alignment horizontal="right" vertical="center"/>
    </xf>
    <xf numFmtId="0" fontId="26" fillId="0" borderId="0" xfId="3" applyNumberFormat="1" applyFont="1" applyFill="1" applyBorder="1" applyAlignment="1">
      <alignment horizontal="left" shrinkToFit="1"/>
    </xf>
    <xf numFmtId="49" fontId="4" fillId="0" borderId="59" xfId="3" applyNumberFormat="1" applyFont="1" applyFill="1" applyBorder="1" applyAlignment="1">
      <alignment horizontal="center"/>
    </xf>
    <xf numFmtId="49" fontId="4" fillId="0" borderId="67" xfId="3" applyNumberFormat="1" applyFont="1" applyFill="1" applyBorder="1" applyAlignment="1">
      <alignment horizontal="center"/>
    </xf>
    <xf numFmtId="49" fontId="4" fillId="0" borderId="62" xfId="3" applyNumberFormat="1" applyFont="1" applyFill="1" applyBorder="1" applyAlignment="1">
      <alignment horizontal="center"/>
    </xf>
    <xf numFmtId="3" fontId="26" fillId="2" borderId="27" xfId="0" applyNumberFormat="1" applyFont="1" applyFill="1" applyBorder="1" applyAlignment="1">
      <alignment horizontal="right"/>
    </xf>
    <xf numFmtId="4" fontId="26" fillId="0" borderId="44" xfId="0" applyNumberFormat="1" applyFont="1" applyFill="1" applyBorder="1"/>
    <xf numFmtId="4" fontId="26" fillId="0" borderId="29" xfId="0" applyNumberFormat="1" applyFont="1" applyFill="1" applyBorder="1"/>
    <xf numFmtId="4" fontId="26" fillId="0" borderId="6" xfId="0" applyNumberFormat="1" applyFont="1" applyFill="1" applyBorder="1"/>
    <xf numFmtId="164" fontId="26" fillId="2" borderId="27" xfId="0" applyNumberFormat="1" applyFont="1" applyFill="1" applyBorder="1" applyAlignment="1">
      <alignment horizontal="right"/>
    </xf>
    <xf numFmtId="3" fontId="16" fillId="2" borderId="25" xfId="0" applyNumberFormat="1" applyFont="1" applyFill="1" applyBorder="1" applyAlignment="1">
      <alignment horizontal="right"/>
    </xf>
    <xf numFmtId="4" fontId="26" fillId="0" borderId="27" xfId="0" applyNumberFormat="1" applyFont="1" applyFill="1" applyBorder="1"/>
    <xf numFmtId="0" fontId="9" fillId="0" borderId="21" xfId="3" applyFont="1" applyFill="1" applyBorder="1" applyAlignment="1">
      <alignment horizontal="left"/>
    </xf>
    <xf numFmtId="0" fontId="25" fillId="0" borderId="43" xfId="3" applyFont="1" applyFill="1" applyBorder="1"/>
    <xf numFmtId="164" fontId="27" fillId="2" borderId="27" xfId="0" applyNumberFormat="1" applyFont="1" applyFill="1" applyBorder="1" applyAlignment="1">
      <alignment horizontal="right"/>
    </xf>
    <xf numFmtId="3" fontId="27" fillId="2" borderId="27" xfId="0" applyNumberFormat="1" applyFont="1" applyFill="1" applyBorder="1" applyAlignment="1">
      <alignment horizontal="right"/>
    </xf>
    <xf numFmtId="0" fontId="0" fillId="2" borderId="20" xfId="0" applyFill="1" applyBorder="1"/>
    <xf numFmtId="0" fontId="23" fillId="2" borderId="16" xfId="3" applyFont="1" applyFill="1" applyBorder="1"/>
    <xf numFmtId="0" fontId="23" fillId="2" borderId="0" xfId="3" applyFont="1" applyFill="1" applyBorder="1"/>
    <xf numFmtId="0" fontId="16" fillId="2" borderId="11" xfId="3" applyFont="1" applyFill="1" applyBorder="1"/>
    <xf numFmtId="0" fontId="26" fillId="2" borderId="63" xfId="3" applyFont="1" applyFill="1" applyBorder="1" applyAlignment="1">
      <alignment horizontal="center"/>
    </xf>
    <xf numFmtId="0" fontId="4" fillId="0" borderId="51" xfId="3" applyNumberFormat="1" applyFont="1" applyFill="1" applyBorder="1" applyAlignment="1">
      <alignment horizontal="left"/>
    </xf>
    <xf numFmtId="0" fontId="4" fillId="0" borderId="0" xfId="3" applyNumberFormat="1" applyFont="1" applyFill="1" applyBorder="1" applyAlignment="1">
      <alignment horizontal="left"/>
    </xf>
    <xf numFmtId="0" fontId="4" fillId="0" borderId="39" xfId="3" applyNumberFormat="1" applyFont="1" applyFill="1" applyBorder="1" applyAlignment="1">
      <alignment horizontal="left"/>
    </xf>
    <xf numFmtId="0" fontId="13" fillId="0" borderId="17" xfId="3" applyFont="1" applyFill="1" applyBorder="1"/>
    <xf numFmtId="3" fontId="9" fillId="2" borderId="27" xfId="3" applyNumberFormat="1" applyFont="1" applyFill="1" applyBorder="1" applyAlignment="1">
      <alignment horizontal="right"/>
    </xf>
    <xf numFmtId="164" fontId="9" fillId="2" borderId="27" xfId="3" applyNumberFormat="1" applyFont="1" applyFill="1" applyBorder="1" applyAlignment="1">
      <alignment horizontal="right"/>
    </xf>
    <xf numFmtId="49" fontId="4" fillId="0" borderId="0" xfId="3" applyNumberFormat="1" applyFont="1" applyFill="1" applyBorder="1" applyAlignment="1">
      <alignment horizontal="center"/>
    </xf>
    <xf numFmtId="0" fontId="4" fillId="0" borderId="0" xfId="3" applyFont="1" applyFill="1" applyBorder="1"/>
    <xf numFmtId="0" fontId="35" fillId="0" borderId="0" xfId="0" applyFont="1" applyFill="1" applyBorder="1" applyAlignment="1">
      <alignment horizontal="left" vertical="center" wrapText="1"/>
    </xf>
    <xf numFmtId="0" fontId="13" fillId="0" borderId="0" xfId="3" applyFont="1" applyFill="1" applyBorder="1"/>
    <xf numFmtId="0" fontId="35" fillId="0" borderId="50" xfId="0" applyFont="1" applyFill="1" applyBorder="1" applyAlignment="1">
      <alignment horizontal="left" vertical="center" wrapText="1"/>
    </xf>
    <xf numFmtId="0" fontId="13" fillId="0" borderId="50" xfId="3" applyFont="1" applyFill="1" applyBorder="1"/>
    <xf numFmtId="49" fontId="10" fillId="0" borderId="15" xfId="3" applyNumberFormat="1" applyFont="1" applyFill="1" applyBorder="1" applyAlignment="1">
      <alignment horizontal="left"/>
    </xf>
    <xf numFmtId="0" fontId="2" fillId="0" borderId="25" xfId="0" applyFont="1" applyFill="1" applyBorder="1" applyAlignment="1">
      <alignment horizontal="left" vertical="center" wrapText="1"/>
    </xf>
    <xf numFmtId="0" fontId="4" fillId="0" borderId="5" xfId="3" applyFont="1" applyFill="1" applyBorder="1"/>
    <xf numFmtId="3" fontId="2" fillId="2" borderId="27" xfId="3" applyNumberFormat="1" applyFont="1" applyFill="1" applyBorder="1"/>
    <xf numFmtId="0" fontId="18" fillId="0" borderId="61" xfId="0" applyFont="1" applyFill="1" applyBorder="1" applyAlignment="1">
      <alignment horizontal="left"/>
    </xf>
    <xf numFmtId="0" fontId="18" fillId="0" borderId="41" xfId="0" applyFont="1" applyFill="1" applyBorder="1" applyAlignment="1">
      <alignment horizontal="center"/>
    </xf>
    <xf numFmtId="49" fontId="18" fillId="0" borderId="42" xfId="0" applyNumberFormat="1" applyFont="1" applyFill="1" applyBorder="1"/>
    <xf numFmtId="0" fontId="20" fillId="0" borderId="2" xfId="0" applyFont="1" applyBorder="1"/>
    <xf numFmtId="0" fontId="24" fillId="0" borderId="2" xfId="0" applyFont="1" applyBorder="1"/>
    <xf numFmtId="0" fontId="2" fillId="2" borderId="17" xfId="3" applyFont="1" applyFill="1" applyBorder="1"/>
    <xf numFmtId="3" fontId="10" fillId="2" borderId="15" xfId="3" applyNumberFormat="1" applyFont="1" applyFill="1" applyBorder="1"/>
    <xf numFmtId="4" fontId="10" fillId="2" borderId="29" xfId="0" applyNumberFormat="1" applyFont="1" applyFill="1" applyBorder="1"/>
    <xf numFmtId="49" fontId="10" fillId="2" borderId="4" xfId="3" applyNumberFormat="1" applyFont="1" applyFill="1" applyBorder="1" applyAlignment="1">
      <alignment horizontal="center"/>
    </xf>
    <xf numFmtId="49" fontId="2" fillId="2" borderId="22" xfId="3" applyNumberFormat="1" applyFont="1" applyFill="1" applyBorder="1" applyAlignment="1">
      <alignment horizontal="center"/>
    </xf>
    <xf numFmtId="0" fontId="2" fillId="2" borderId="20" xfId="3" applyFont="1" applyFill="1" applyBorder="1"/>
    <xf numFmtId="3" fontId="2" fillId="2" borderId="23" xfId="3" applyNumberFormat="1" applyFont="1" applyFill="1" applyBorder="1"/>
    <xf numFmtId="0" fontId="3" fillId="2" borderId="56" xfId="3" applyFont="1" applyFill="1" applyBorder="1"/>
    <xf numFmtId="0" fontId="3" fillId="2" borderId="2" xfId="3" applyFont="1" applyFill="1" applyBorder="1"/>
    <xf numFmtId="3" fontId="3" fillId="2" borderId="54" xfId="3" applyNumberFormat="1" applyFont="1" applyFill="1" applyBorder="1"/>
    <xf numFmtId="3" fontId="3" fillId="2" borderId="35" xfId="3" applyNumberFormat="1" applyFont="1" applyFill="1" applyBorder="1"/>
    <xf numFmtId="4" fontId="3" fillId="2" borderId="54" xfId="0" applyNumberFormat="1" applyFont="1" applyFill="1" applyBorder="1"/>
    <xf numFmtId="3" fontId="2" fillId="0" borderId="29" xfId="3" applyNumberFormat="1" applyBorder="1"/>
    <xf numFmtId="3" fontId="2" fillId="0" borderId="27" xfId="3" applyNumberFormat="1" applyBorder="1"/>
    <xf numFmtId="164" fontId="2" fillId="0" borderId="25" xfId="0" applyNumberFormat="1" applyFont="1" applyFill="1" applyBorder="1"/>
    <xf numFmtId="164" fontId="2" fillId="0" borderId="50" xfId="0" applyNumberFormat="1" applyFont="1" applyFill="1" applyBorder="1"/>
    <xf numFmtId="4" fontId="2" fillId="2" borderId="44" xfId="0" applyNumberFormat="1" applyFont="1" applyFill="1" applyBorder="1"/>
    <xf numFmtId="3" fontId="2" fillId="0" borderId="25" xfId="0" applyNumberFormat="1" applyFont="1" applyFill="1" applyBorder="1" applyAlignment="1">
      <alignment wrapText="1"/>
    </xf>
    <xf numFmtId="0" fontId="5" fillId="2" borderId="50" xfId="3" applyFont="1" applyFill="1" applyBorder="1" applyAlignment="1">
      <alignment horizontal="center"/>
    </xf>
    <xf numFmtId="49" fontId="5" fillId="2" borderId="63" xfId="3" applyNumberFormat="1" applyFont="1" applyFill="1" applyBorder="1" applyAlignment="1">
      <alignment horizontal="left"/>
    </xf>
    <xf numFmtId="0" fontId="4" fillId="0" borderId="27" xfId="3" applyFont="1" applyFill="1" applyBorder="1" applyAlignment="1">
      <alignment horizontal="left"/>
    </xf>
    <xf numFmtId="3" fontId="2" fillId="0" borderId="27" xfId="0" applyNumberFormat="1" applyFont="1" applyFill="1" applyBorder="1" applyAlignment="1">
      <alignment horizontal="right" wrapText="1"/>
    </xf>
    <xf numFmtId="0" fontId="35" fillId="0" borderId="50" xfId="0" applyFont="1" applyFill="1" applyBorder="1" applyAlignment="1">
      <alignment wrapText="1"/>
    </xf>
    <xf numFmtId="0" fontId="4" fillId="0" borderId="51" xfId="3" applyFont="1" applyFill="1" applyBorder="1" applyAlignment="1">
      <alignment horizontal="left"/>
    </xf>
    <xf numFmtId="0" fontId="10" fillId="0" borderId="29" xfId="0" applyFont="1" applyFill="1" applyBorder="1" applyAlignment="1">
      <alignment horizontal="center"/>
    </xf>
    <xf numFmtId="4" fontId="10" fillId="0" borderId="22" xfId="1" applyNumberFormat="1" applyFont="1" applyFill="1" applyBorder="1" applyAlignment="1">
      <alignment horizontal="center"/>
    </xf>
    <xf numFmtId="164" fontId="3" fillId="2" borderId="48" xfId="3" applyNumberFormat="1" applyFont="1" applyFill="1" applyBorder="1"/>
    <xf numFmtId="49" fontId="9" fillId="2" borderId="20" xfId="3" applyNumberFormat="1" applyFont="1" applyFill="1" applyBorder="1"/>
    <xf numFmtId="0" fontId="2" fillId="2" borderId="21" xfId="3" applyFill="1" applyBorder="1"/>
    <xf numFmtId="0" fontId="0" fillId="2" borderId="55" xfId="0" applyFill="1" applyBorder="1"/>
    <xf numFmtId="49" fontId="9" fillId="2" borderId="60" xfId="3" applyNumberFormat="1" applyFont="1" applyFill="1" applyBorder="1" applyAlignment="1">
      <alignment horizontal="center" vertical="center"/>
    </xf>
    <xf numFmtId="3" fontId="10" fillId="2" borderId="21" xfId="3" applyNumberFormat="1" applyFont="1" applyFill="1" applyBorder="1"/>
    <xf numFmtId="164" fontId="10" fillId="2" borderId="21" xfId="3" applyNumberFormat="1" applyFont="1" applyFill="1" applyBorder="1"/>
    <xf numFmtId="0" fontId="4" fillId="0" borderId="17" xfId="3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justify" vertical="top" wrapText="1"/>
    </xf>
    <xf numFmtId="0" fontId="2" fillId="0" borderId="17" xfId="0" applyFont="1" applyFill="1" applyBorder="1" applyAlignment="1">
      <alignment horizontal="left" vertical="top"/>
    </xf>
    <xf numFmtId="3" fontId="13" fillId="0" borderId="25" xfId="3" applyNumberFormat="1" applyFont="1" applyFill="1" applyBorder="1"/>
    <xf numFmtId="3" fontId="26" fillId="0" borderId="25" xfId="3" applyNumberFormat="1" applyFont="1" applyFill="1" applyBorder="1"/>
    <xf numFmtId="164" fontId="26" fillId="0" borderId="25" xfId="3" applyNumberFormat="1" applyFont="1" applyFill="1" applyBorder="1"/>
    <xf numFmtId="3" fontId="16" fillId="0" borderId="25" xfId="3" applyNumberFormat="1" applyFont="1" applyFill="1" applyBorder="1"/>
    <xf numFmtId="0" fontId="28" fillId="0" borderId="25" xfId="0" applyFont="1" applyFill="1" applyBorder="1"/>
    <xf numFmtId="0" fontId="24" fillId="0" borderId="25" xfId="0" applyFont="1" applyFill="1" applyBorder="1"/>
    <xf numFmtId="3" fontId="26" fillId="0" borderId="17" xfId="3" applyNumberFormat="1" applyFont="1" applyFill="1" applyBorder="1"/>
    <xf numFmtId="164" fontId="26" fillId="0" borderId="17" xfId="3" applyNumberFormat="1" applyFont="1" applyFill="1" applyBorder="1"/>
    <xf numFmtId="0" fontId="24" fillId="0" borderId="0" xfId="0" applyFont="1" applyFill="1"/>
    <xf numFmtId="49" fontId="4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/>
    <xf numFmtId="0" fontId="15" fillId="0" borderId="0" xfId="1" applyFont="1" applyFill="1" applyBorder="1"/>
    <xf numFmtId="3" fontId="2" fillId="0" borderId="0" xfId="1" applyNumberFormat="1" applyFont="1" applyFill="1" applyAlignment="1">
      <alignment horizontal="right" vertical="center"/>
    </xf>
    <xf numFmtId="164" fontId="2" fillId="0" borderId="0" xfId="1" applyNumberFormat="1" applyFont="1" applyFill="1"/>
    <xf numFmtId="3" fontId="13" fillId="0" borderId="0" xfId="1" applyNumberFormat="1" applyFont="1" applyFill="1"/>
    <xf numFmtId="4" fontId="2" fillId="0" borderId="0" xfId="1" applyNumberFormat="1" applyFont="1" applyFill="1"/>
    <xf numFmtId="0" fontId="8" fillId="0" borderId="0" xfId="2" applyFont="1" applyFill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164" fontId="2" fillId="0" borderId="27" xfId="0" applyNumberFormat="1" applyFont="1" applyFill="1" applyBorder="1" applyAlignment="1">
      <alignment horizontal="right"/>
    </xf>
    <xf numFmtId="3" fontId="13" fillId="0" borderId="25" xfId="0" applyNumberFormat="1" applyFont="1" applyFill="1" applyBorder="1" applyAlignment="1">
      <alignment horizontal="right"/>
    </xf>
    <xf numFmtId="3" fontId="26" fillId="0" borderId="27" xfId="0" applyNumberFormat="1" applyFont="1" applyFill="1" applyBorder="1" applyAlignment="1">
      <alignment horizontal="right"/>
    </xf>
    <xf numFmtId="164" fontId="26" fillId="0" borderId="27" xfId="0" applyNumberFormat="1" applyFont="1" applyFill="1" applyBorder="1" applyAlignment="1">
      <alignment horizontal="right"/>
    </xf>
    <xf numFmtId="3" fontId="16" fillId="0" borderId="25" xfId="0" applyNumberFormat="1" applyFont="1" applyFill="1" applyBorder="1" applyAlignment="1">
      <alignment horizontal="right"/>
    </xf>
    <xf numFmtId="49" fontId="26" fillId="0" borderId="58" xfId="3" applyNumberFormat="1" applyFont="1" applyFill="1" applyBorder="1" applyAlignment="1" applyProtection="1">
      <alignment horizontal="center"/>
      <protection locked="0"/>
    </xf>
    <xf numFmtId="0" fontId="26" fillId="0" borderId="50" xfId="3" applyFont="1" applyFill="1" applyBorder="1"/>
    <xf numFmtId="3" fontId="26" fillId="0" borderId="51" xfId="0" applyNumberFormat="1" applyFont="1" applyFill="1" applyBorder="1" applyAlignment="1">
      <alignment horizontal="right"/>
    </xf>
    <xf numFmtId="164" fontId="26" fillId="0" borderId="51" xfId="0" applyNumberFormat="1" applyFont="1" applyFill="1" applyBorder="1" applyAlignment="1">
      <alignment horizontal="right"/>
    </xf>
    <xf numFmtId="4" fontId="26" fillId="0" borderId="58" xfId="1" applyNumberFormat="1" applyFont="1" applyFill="1" applyBorder="1" applyAlignment="1">
      <alignment vertical="center"/>
    </xf>
    <xf numFmtId="4" fontId="26" fillId="0" borderId="52" xfId="1" applyNumberFormat="1" applyFont="1" applyFill="1" applyBorder="1" applyAlignment="1">
      <alignment vertical="center"/>
    </xf>
    <xf numFmtId="49" fontId="26" fillId="0" borderId="0" xfId="3" applyNumberFormat="1" applyFont="1" applyFill="1" applyBorder="1" applyAlignment="1" applyProtection="1">
      <alignment horizontal="center"/>
      <protection locked="0"/>
    </xf>
    <xf numFmtId="0" fontId="26" fillId="0" borderId="0" xfId="3" applyFont="1" applyFill="1" applyBorder="1"/>
    <xf numFmtId="3" fontId="26" fillId="0" borderId="0" xfId="0" applyNumberFormat="1" applyFont="1" applyFill="1" applyBorder="1" applyAlignment="1">
      <alignment horizontal="right"/>
    </xf>
    <xf numFmtId="164" fontId="26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>
      <alignment horizontal="right"/>
    </xf>
    <xf numFmtId="4" fontId="26" fillId="0" borderId="0" xfId="1" applyNumberFormat="1" applyFont="1" applyFill="1" applyBorder="1" applyAlignment="1">
      <alignment vertical="center"/>
    </xf>
    <xf numFmtId="49" fontId="26" fillId="0" borderId="39" xfId="3" applyNumberFormat="1" applyFont="1" applyFill="1" applyBorder="1" applyAlignment="1" applyProtection="1">
      <alignment horizontal="center"/>
      <protection locked="0"/>
    </xf>
    <xf numFmtId="0" fontId="26" fillId="0" borderId="39" xfId="3" applyFont="1" applyFill="1" applyBorder="1"/>
    <xf numFmtId="3" fontId="26" fillId="0" borderId="39" xfId="0" applyNumberFormat="1" applyFont="1" applyFill="1" applyBorder="1" applyAlignment="1">
      <alignment horizontal="right"/>
    </xf>
    <xf numFmtId="164" fontId="26" fillId="0" borderId="39" xfId="0" applyNumberFormat="1" applyFont="1" applyFill="1" applyBorder="1" applyAlignment="1">
      <alignment horizontal="right"/>
    </xf>
    <xf numFmtId="0" fontId="13" fillId="0" borderId="39" xfId="0" applyNumberFormat="1" applyFont="1" applyFill="1" applyBorder="1" applyAlignment="1">
      <alignment horizontal="right"/>
    </xf>
    <xf numFmtId="4" fontId="26" fillId="0" borderId="39" xfId="1" applyNumberFormat="1" applyFont="1" applyFill="1" applyBorder="1" applyAlignment="1">
      <alignment vertical="center"/>
    </xf>
    <xf numFmtId="0" fontId="8" fillId="0" borderId="39" xfId="2" applyFont="1" applyFill="1" applyBorder="1" applyAlignment="1">
      <alignment horizontal="right"/>
    </xf>
    <xf numFmtId="0" fontId="0" fillId="0" borderId="8" xfId="0" applyFill="1" applyBorder="1"/>
    <xf numFmtId="3" fontId="13" fillId="0" borderId="20" xfId="0" applyNumberFormat="1" applyFont="1" applyFill="1" applyBorder="1" applyAlignment="1">
      <alignment horizontal="right"/>
    </xf>
    <xf numFmtId="3" fontId="23" fillId="0" borderId="15" xfId="0" applyNumberFormat="1" applyFont="1" applyFill="1" applyBorder="1"/>
    <xf numFmtId="0" fontId="30" fillId="0" borderId="17" xfId="0" applyFont="1" applyFill="1" applyBorder="1"/>
    <xf numFmtId="3" fontId="16" fillId="0" borderId="21" xfId="0" applyNumberFormat="1" applyFont="1" applyFill="1" applyBorder="1"/>
    <xf numFmtId="164" fontId="16" fillId="0" borderId="21" xfId="0" applyNumberFormat="1" applyFont="1" applyFill="1" applyBorder="1"/>
    <xf numFmtId="0" fontId="30" fillId="0" borderId="20" xfId="0" applyFont="1" applyFill="1" applyBorder="1"/>
    <xf numFmtId="0" fontId="0" fillId="0" borderId="20" xfId="0" applyFill="1" applyBorder="1"/>
    <xf numFmtId="3" fontId="30" fillId="0" borderId="15" xfId="0" applyNumberFormat="1" applyFont="1" applyFill="1" applyBorder="1"/>
    <xf numFmtId="164" fontId="30" fillId="0" borderId="15" xfId="0" applyNumberFormat="1" applyFont="1" applyFill="1" applyBorder="1"/>
    <xf numFmtId="3" fontId="30" fillId="0" borderId="21" xfId="0" applyNumberFormat="1" applyFont="1" applyFill="1" applyBorder="1"/>
    <xf numFmtId="164" fontId="30" fillId="0" borderId="21" xfId="0" applyNumberFormat="1" applyFont="1" applyFill="1" applyBorder="1"/>
    <xf numFmtId="3" fontId="13" fillId="0" borderId="15" xfId="3" applyNumberFormat="1" applyFont="1" applyFill="1" applyBorder="1"/>
    <xf numFmtId="164" fontId="13" fillId="0" borderId="15" xfId="3" applyNumberFormat="1" applyFont="1" applyFill="1" applyBorder="1"/>
    <xf numFmtId="0" fontId="24" fillId="0" borderId="17" xfId="0" applyFont="1" applyFill="1" applyBorder="1"/>
    <xf numFmtId="0" fontId="0" fillId="0" borderId="17" xfId="0" applyFill="1" applyBorder="1"/>
    <xf numFmtId="3" fontId="23" fillId="0" borderId="29" xfId="3" applyNumberFormat="1" applyFont="1" applyFill="1" applyBorder="1"/>
    <xf numFmtId="164" fontId="23" fillId="0" borderId="29" xfId="3" applyNumberFormat="1" applyFont="1" applyFill="1" applyBorder="1"/>
    <xf numFmtId="3" fontId="30" fillId="0" borderId="5" xfId="0" applyNumberFormat="1" applyFont="1" applyFill="1" applyBorder="1"/>
    <xf numFmtId="3" fontId="13" fillId="0" borderId="21" xfId="3" applyNumberFormat="1" applyFont="1" applyFill="1" applyBorder="1"/>
    <xf numFmtId="164" fontId="13" fillId="0" borderId="21" xfId="3" applyNumberFormat="1" applyFont="1" applyFill="1" applyBorder="1"/>
    <xf numFmtId="0" fontId="24" fillId="0" borderId="20" xfId="0" applyFont="1" applyFill="1" applyBorder="1"/>
    <xf numFmtId="0" fontId="36" fillId="0" borderId="0" xfId="0" applyFont="1"/>
    <xf numFmtId="0" fontId="13" fillId="0" borderId="25" xfId="3" applyFont="1" applyFill="1" applyBorder="1"/>
    <xf numFmtId="0" fontId="35" fillId="0" borderId="5" xfId="0" applyFont="1" applyFill="1" applyBorder="1" applyAlignment="1">
      <alignment horizontal="left" vertical="center" wrapText="1"/>
    </xf>
    <xf numFmtId="0" fontId="13" fillId="0" borderId="5" xfId="3" applyFont="1" applyFill="1" applyBorder="1"/>
    <xf numFmtId="3" fontId="2" fillId="2" borderId="29" xfId="3" applyNumberFormat="1" applyFill="1" applyBorder="1"/>
    <xf numFmtId="3" fontId="13" fillId="2" borderId="29" xfId="3" applyNumberFormat="1" applyFont="1" applyFill="1" applyBorder="1"/>
    <xf numFmtId="3" fontId="13" fillId="2" borderId="50" xfId="3" applyNumberFormat="1" applyFont="1" applyFill="1" applyBorder="1"/>
    <xf numFmtId="49" fontId="37" fillId="0" borderId="19" xfId="3" applyNumberFormat="1" applyFont="1" applyFill="1" applyBorder="1" applyAlignment="1">
      <alignment horizontal="center"/>
    </xf>
    <xf numFmtId="49" fontId="37" fillId="0" borderId="15" xfId="3" applyNumberFormat="1" applyFont="1" applyFill="1" applyBorder="1" applyAlignment="1">
      <alignment horizontal="left"/>
    </xf>
    <xf numFmtId="0" fontId="2" fillId="0" borderId="25" xfId="0" applyFont="1" applyFill="1" applyBorder="1" applyAlignment="1">
      <alignment vertical="top" wrapText="1"/>
    </xf>
    <xf numFmtId="3" fontId="2" fillId="0" borderId="17" xfId="3" applyNumberFormat="1" applyFont="1" applyFill="1" applyBorder="1"/>
    <xf numFmtId="3" fontId="2" fillId="0" borderId="20" xfId="3" applyNumberFormat="1" applyFont="1" applyFill="1" applyBorder="1"/>
    <xf numFmtId="3" fontId="2" fillId="0" borderId="5" xfId="3" applyNumberFormat="1" applyFont="1" applyFill="1" applyBorder="1"/>
    <xf numFmtId="0" fontId="19" fillId="0" borderId="0" xfId="0" applyFont="1" applyFill="1"/>
    <xf numFmtId="0" fontId="26" fillId="0" borderId="0" xfId="3" applyFont="1" applyFill="1" applyBorder="1" applyAlignment="1">
      <alignment horizontal="center"/>
    </xf>
    <xf numFmtId="0" fontId="26" fillId="0" borderId="39" xfId="3" applyFont="1" applyFill="1" applyBorder="1" applyAlignment="1">
      <alignment horizontal="center"/>
    </xf>
    <xf numFmtId="3" fontId="2" fillId="0" borderId="0" xfId="3" applyNumberFormat="1" applyFill="1" applyBorder="1"/>
    <xf numFmtId="164" fontId="2" fillId="0" borderId="0" xfId="3" applyNumberFormat="1" applyFill="1" applyBorder="1"/>
    <xf numFmtId="3" fontId="13" fillId="0" borderId="0" xfId="3" applyNumberFormat="1" applyFont="1" applyFill="1" applyBorder="1"/>
    <xf numFmtId="0" fontId="15" fillId="0" borderId="25" xfId="3" applyFont="1" applyFill="1" applyBorder="1"/>
    <xf numFmtId="0" fontId="0" fillId="0" borderId="0" xfId="0" applyFont="1" applyFill="1"/>
    <xf numFmtId="3" fontId="3" fillId="0" borderId="0" xfId="3" applyNumberFormat="1" applyFont="1" applyFill="1" applyBorder="1"/>
    <xf numFmtId="0" fontId="2" fillId="0" borderId="0" xfId="3" applyFill="1"/>
    <xf numFmtId="0" fontId="13" fillId="0" borderId="41" xfId="1" applyFont="1" applyBorder="1" applyAlignment="1"/>
    <xf numFmtId="0" fontId="2" fillId="0" borderId="57" xfId="1" applyFont="1" applyBorder="1" applyAlignment="1"/>
    <xf numFmtId="49" fontId="9" fillId="0" borderId="41" xfId="3" applyNumberFormat="1" applyFont="1" applyFill="1" applyBorder="1"/>
    <xf numFmtId="0" fontId="2" fillId="0" borderId="41" xfId="3" applyBorder="1"/>
    <xf numFmtId="0" fontId="0" fillId="0" borderId="41" xfId="0" applyBorder="1"/>
    <xf numFmtId="0" fontId="24" fillId="0" borderId="41" xfId="0" applyFont="1" applyBorder="1"/>
    <xf numFmtId="0" fontId="0" fillId="0" borderId="57" xfId="0" applyBorder="1"/>
    <xf numFmtId="0" fontId="2" fillId="2" borderId="21" xfId="3" applyFont="1" applyFill="1" applyBorder="1"/>
    <xf numFmtId="49" fontId="2" fillId="2" borderId="12" xfId="3" applyNumberFormat="1" applyFont="1" applyFill="1" applyBorder="1" applyAlignment="1">
      <alignment horizontal="center"/>
    </xf>
    <xf numFmtId="0" fontId="2" fillId="2" borderId="25" xfId="0" applyFont="1" applyFill="1" applyBorder="1"/>
    <xf numFmtId="4" fontId="10" fillId="2" borderId="26" xfId="0" applyNumberFormat="1" applyFont="1" applyFill="1" applyBorder="1"/>
    <xf numFmtId="0" fontId="10" fillId="2" borderId="24" xfId="0" applyFont="1" applyFill="1" applyBorder="1"/>
    <xf numFmtId="0" fontId="26" fillId="2" borderId="25" xfId="0" applyFont="1" applyFill="1" applyBorder="1"/>
    <xf numFmtId="0" fontId="2" fillId="2" borderId="24" xfId="0" applyFont="1" applyFill="1" applyBorder="1"/>
    <xf numFmtId="0" fontId="2" fillId="2" borderId="27" xfId="0" applyFont="1" applyFill="1" applyBorder="1"/>
    <xf numFmtId="4" fontId="2" fillId="2" borderId="20" xfId="0" applyNumberFormat="1" applyFont="1" applyFill="1" applyBorder="1"/>
    <xf numFmtId="0" fontId="10" fillId="0" borderId="24" xfId="3" applyFont="1" applyFill="1" applyBorder="1" applyAlignment="1">
      <alignment horizontal="left"/>
    </xf>
    <xf numFmtId="0" fontId="2" fillId="0" borderId="14" xfId="3" applyFont="1" applyFill="1" applyBorder="1"/>
    <xf numFmtId="0" fontId="5" fillId="2" borderId="10" xfId="0" applyFont="1" applyFill="1" applyBorder="1"/>
    <xf numFmtId="0" fontId="5" fillId="2" borderId="25" xfId="3" applyFont="1" applyFill="1" applyBorder="1" applyAlignment="1">
      <alignment horizontal="left" vertical="center"/>
    </xf>
    <xf numFmtId="0" fontId="2" fillId="2" borderId="12" xfId="3" applyFont="1" applyFill="1" applyBorder="1" applyAlignment="1">
      <alignment horizontal="left" vertical="center"/>
    </xf>
    <xf numFmtId="49" fontId="2" fillId="2" borderId="20" xfId="3" applyNumberFormat="1" applyFont="1" applyFill="1" applyBorder="1"/>
    <xf numFmtId="49" fontId="10" fillId="2" borderId="14" xfId="0" applyNumberFormat="1" applyFont="1" applyFill="1" applyBorder="1" applyAlignment="1">
      <alignment horizontal="center"/>
    </xf>
    <xf numFmtId="49" fontId="10" fillId="2" borderId="60" xfId="0" applyNumberFormat="1" applyFont="1" applyFill="1" applyBorder="1" applyAlignment="1">
      <alignment horizontal="center"/>
    </xf>
    <xf numFmtId="0" fontId="10" fillId="2" borderId="25" xfId="0" applyFont="1" applyFill="1" applyBorder="1" applyAlignment="1"/>
    <xf numFmtId="0" fontId="4" fillId="2" borderId="25" xfId="3" applyFont="1" applyFill="1" applyBorder="1" applyAlignment="1">
      <alignment horizontal="left"/>
    </xf>
    <xf numFmtId="0" fontId="2" fillId="2" borderId="27" xfId="3" applyFont="1" applyFill="1" applyBorder="1" applyAlignment="1">
      <alignment horizontal="center"/>
    </xf>
    <xf numFmtId="0" fontId="5" fillId="2" borderId="46" xfId="3" applyFont="1" applyFill="1" applyBorder="1"/>
    <xf numFmtId="3" fontId="5" fillId="2" borderId="0" xfId="0" applyNumberFormat="1" applyFont="1" applyFill="1" applyBorder="1"/>
    <xf numFmtId="164" fontId="5" fillId="2" borderId="0" xfId="0" applyNumberFormat="1" applyFont="1" applyFill="1" applyBorder="1"/>
    <xf numFmtId="3" fontId="18" fillId="2" borderId="0" xfId="0" applyNumberFormat="1" applyFont="1" applyFill="1" applyBorder="1"/>
    <xf numFmtId="49" fontId="9" fillId="2" borderId="10" xfId="0" applyNumberFormat="1" applyFont="1" applyFill="1" applyBorder="1" applyAlignment="1">
      <alignment horizontal="center"/>
    </xf>
    <xf numFmtId="0" fontId="9" fillId="2" borderId="28" xfId="0" applyFont="1" applyFill="1" applyBorder="1"/>
    <xf numFmtId="0" fontId="9" fillId="2" borderId="15" xfId="0" applyFont="1" applyFill="1" applyBorder="1" applyAlignment="1"/>
    <xf numFmtId="0" fontId="9" fillId="2" borderId="25" xfId="0" applyFont="1" applyFill="1" applyBorder="1" applyAlignment="1"/>
    <xf numFmtId="49" fontId="9" fillId="2" borderId="14" xfId="0" applyNumberFormat="1" applyFont="1" applyFill="1" applyBorder="1" applyAlignment="1">
      <alignment horizontal="center"/>
    </xf>
    <xf numFmtId="0" fontId="4" fillId="2" borderId="25" xfId="0" applyFont="1" applyFill="1" applyBorder="1"/>
    <xf numFmtId="49" fontId="9" fillId="2" borderId="4" xfId="0" applyNumberFormat="1" applyFont="1" applyFill="1" applyBorder="1" applyAlignment="1">
      <alignment horizontal="center"/>
    </xf>
    <xf numFmtId="0" fontId="4" fillId="2" borderId="17" xfId="0" applyFont="1" applyFill="1" applyBorder="1"/>
    <xf numFmtId="49" fontId="9" fillId="2" borderId="19" xfId="0" applyNumberFormat="1" applyFont="1" applyFill="1" applyBorder="1" applyAlignment="1">
      <alignment horizontal="center"/>
    </xf>
    <xf numFmtId="49" fontId="9" fillId="2" borderId="17" xfId="0" applyNumberFormat="1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4" fontId="26" fillId="2" borderId="55" xfId="0" applyNumberFormat="1" applyFont="1" applyFill="1" applyBorder="1"/>
    <xf numFmtId="0" fontId="4" fillId="2" borderId="28" xfId="0" applyFont="1" applyFill="1" applyBorder="1"/>
    <xf numFmtId="49" fontId="9" fillId="2" borderId="25" xfId="0" applyNumberFormat="1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2" borderId="19" xfId="0" applyFont="1" applyFill="1" applyBorder="1"/>
    <xf numFmtId="0" fontId="26" fillId="2" borderId="25" xfId="0" applyFont="1" applyFill="1" applyBorder="1" applyAlignment="1">
      <alignment vertical="center"/>
    </xf>
    <xf numFmtId="0" fontId="15" fillId="2" borderId="25" xfId="0" applyFont="1" applyFill="1" applyBorder="1"/>
    <xf numFmtId="0" fontId="10" fillId="2" borderId="25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4" fontId="2" fillId="2" borderId="29" xfId="0" applyNumberFormat="1" applyFont="1" applyFill="1" applyBorder="1"/>
    <xf numFmtId="4" fontId="2" fillId="2" borderId="6" xfId="0" applyNumberFormat="1" applyFont="1" applyFill="1" applyBorder="1"/>
    <xf numFmtId="0" fontId="5" fillId="2" borderId="47" xfId="0" applyFont="1" applyFill="1" applyBorder="1"/>
    <xf numFmtId="0" fontId="2" fillId="2" borderId="15" xfId="0" applyFont="1" applyFill="1" applyBorder="1" applyAlignment="1">
      <alignment horizontal="center"/>
    </xf>
    <xf numFmtId="164" fontId="2" fillId="2" borderId="23" xfId="0" applyNumberFormat="1" applyFont="1" applyFill="1" applyBorder="1"/>
    <xf numFmtId="164" fontId="0" fillId="2" borderId="0" xfId="0" applyNumberFormat="1" applyFill="1"/>
    <xf numFmtId="0" fontId="5" fillId="2" borderId="0" xfId="0" applyFont="1" applyFill="1" applyBorder="1" applyAlignment="1"/>
    <xf numFmtId="0" fontId="5" fillId="2" borderId="0" xfId="0" applyFont="1" applyFill="1" applyBorder="1"/>
    <xf numFmtId="4" fontId="18" fillId="2" borderId="0" xfId="0" applyNumberFormat="1" applyFont="1" applyFill="1" applyBorder="1"/>
    <xf numFmtId="3" fontId="24" fillId="2" borderId="12" xfId="0" applyNumberFormat="1" applyFont="1" applyFill="1" applyBorder="1"/>
    <xf numFmtId="3" fontId="16" fillId="2" borderId="25" xfId="0" applyNumberFormat="1" applyFont="1" applyFill="1" applyBorder="1"/>
    <xf numFmtId="49" fontId="2" fillId="2" borderId="24" xfId="0" applyNumberFormat="1" applyFont="1" applyFill="1" applyBorder="1" applyAlignment="1">
      <alignment horizontal="left"/>
    </xf>
    <xf numFmtId="49" fontId="2" fillId="2" borderId="24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left"/>
    </xf>
    <xf numFmtId="49" fontId="2" fillId="2" borderId="19" xfId="0" applyNumberFormat="1" applyFont="1" applyFill="1" applyBorder="1" applyAlignment="1">
      <alignment horizontal="center"/>
    </xf>
    <xf numFmtId="49" fontId="2" fillId="2" borderId="28" xfId="0" applyNumberFormat="1" applyFont="1" applyFill="1" applyBorder="1" applyAlignment="1">
      <alignment horizontal="left"/>
    </xf>
    <xf numFmtId="49" fontId="2" fillId="2" borderId="17" xfId="0" applyNumberFormat="1" applyFont="1" applyFill="1" applyBorder="1" applyAlignment="1">
      <alignment horizontal="left"/>
    </xf>
    <xf numFmtId="49" fontId="2" fillId="2" borderId="20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left"/>
    </xf>
    <xf numFmtId="49" fontId="2" fillId="2" borderId="25" xfId="0" applyNumberFormat="1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left"/>
    </xf>
    <xf numFmtId="0" fontId="2" fillId="2" borderId="14" xfId="0" applyFont="1" applyFill="1" applyBorder="1"/>
    <xf numFmtId="0" fontId="2" fillId="2" borderId="20" xfId="0" applyFont="1" applyFill="1" applyBorder="1" applyAlignment="1">
      <alignment horizontal="left"/>
    </xf>
    <xf numFmtId="0" fontId="2" fillId="2" borderId="21" xfId="0" applyFont="1" applyFill="1" applyBorder="1"/>
    <xf numFmtId="0" fontId="10" fillId="2" borderId="25" xfId="0" applyFont="1" applyFill="1" applyBorder="1"/>
    <xf numFmtId="0" fontId="2" fillId="2" borderId="24" xfId="0" applyFont="1" applyFill="1" applyBorder="1" applyAlignment="1">
      <alignment horizontal="center"/>
    </xf>
    <xf numFmtId="49" fontId="2" fillId="2" borderId="63" xfId="0" applyNumberFormat="1" applyFont="1" applyFill="1" applyBorder="1" applyAlignment="1">
      <alignment horizontal="center"/>
    </xf>
    <xf numFmtId="49" fontId="4" fillId="2" borderId="14" xfId="0" applyNumberFormat="1" applyFont="1" applyFill="1" applyBorder="1" applyAlignment="1">
      <alignment horizontal="center"/>
    </xf>
    <xf numFmtId="49" fontId="4" fillId="2" borderId="25" xfId="0" applyNumberFormat="1" applyFont="1" applyFill="1" applyBorder="1" applyAlignment="1">
      <alignment horizontal="left"/>
    </xf>
    <xf numFmtId="49" fontId="29" fillId="2" borderId="14" xfId="0" applyNumberFormat="1" applyFont="1" applyFill="1" applyBorder="1" applyAlignment="1">
      <alignment horizontal="center"/>
    </xf>
    <xf numFmtId="49" fontId="4" fillId="2" borderId="19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left"/>
    </xf>
    <xf numFmtId="0" fontId="5" fillId="2" borderId="48" xfId="0" applyFont="1" applyFill="1" applyBorder="1"/>
    <xf numFmtId="4" fontId="2" fillId="2" borderId="0" xfId="3" applyNumberFormat="1" applyFill="1"/>
    <xf numFmtId="164" fontId="23" fillId="2" borderId="25" xfId="0" applyNumberFormat="1" applyFont="1" applyFill="1" applyBorder="1"/>
    <xf numFmtId="0" fontId="5" fillId="2" borderId="12" xfId="0" applyFont="1" applyFill="1" applyBorder="1" applyAlignment="1">
      <alignment horizontal="center"/>
    </xf>
    <xf numFmtId="164" fontId="13" fillId="2" borderId="20" xfId="0" applyNumberFormat="1" applyFont="1" applyFill="1" applyBorder="1"/>
    <xf numFmtId="3" fontId="13" fillId="2" borderId="29" xfId="0" applyNumberFormat="1" applyFont="1" applyFill="1" applyBorder="1"/>
    <xf numFmtId="0" fontId="13" fillId="2" borderId="55" xfId="0" applyFont="1" applyFill="1" applyBorder="1"/>
    <xf numFmtId="0" fontId="2" fillId="2" borderId="25" xfId="0" applyFont="1" applyFill="1" applyBorder="1" applyAlignment="1">
      <alignment wrapText="1"/>
    </xf>
    <xf numFmtId="49" fontId="3" fillId="2" borderId="30" xfId="0" applyNumberFormat="1" applyFont="1" applyFill="1" applyBorder="1" applyAlignment="1">
      <alignment horizontal="left"/>
    </xf>
    <xf numFmtId="49" fontId="3" fillId="2" borderId="46" xfId="0" applyNumberFormat="1" applyFont="1" applyFill="1" applyBorder="1" applyAlignment="1">
      <alignment horizontal="left"/>
    </xf>
    <xf numFmtId="0" fontId="3" fillId="2" borderId="48" xfId="0" applyFont="1" applyFill="1" applyBorder="1"/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13" fillId="0" borderId="0" xfId="0" applyFont="1" applyAlignment="1">
      <alignment horizontal="right"/>
    </xf>
    <xf numFmtId="14" fontId="23" fillId="0" borderId="39" xfId="0" applyNumberFormat="1" applyFont="1" applyBorder="1"/>
    <xf numFmtId="0" fontId="2" fillId="2" borderId="27" xfId="3" applyFont="1" applyFill="1" applyBorder="1"/>
    <xf numFmtId="0" fontId="2" fillId="2" borderId="12" xfId="0" applyFont="1" applyFill="1" applyBorder="1"/>
    <xf numFmtId="0" fontId="2" fillId="2" borderId="28" xfId="0" applyFont="1" applyFill="1" applyBorder="1" applyAlignment="1">
      <alignment horizontal="left"/>
    </xf>
    <xf numFmtId="0" fontId="2" fillId="2" borderId="28" xfId="0" applyFont="1" applyFill="1" applyBorder="1"/>
    <xf numFmtId="49" fontId="2" fillId="2" borderId="28" xfId="0" applyNumberFormat="1" applyFont="1" applyFill="1" applyBorder="1"/>
    <xf numFmtId="49" fontId="2" fillId="2" borderId="25" xfId="0" applyNumberFormat="1" applyFont="1" applyFill="1" applyBorder="1"/>
    <xf numFmtId="3" fontId="2" fillId="2" borderId="20" xfId="0" applyNumberFormat="1" applyFont="1" applyFill="1" applyBorder="1"/>
    <xf numFmtId="164" fontId="2" fillId="0" borderId="25" xfId="3" applyNumberFormat="1" applyBorder="1"/>
    <xf numFmtId="164" fontId="2" fillId="0" borderId="23" xfId="3" applyNumberFormat="1" applyBorder="1"/>
    <xf numFmtId="164" fontId="3" fillId="0" borderId="32" xfId="3" applyNumberFormat="1" applyFont="1" applyFill="1" applyBorder="1"/>
    <xf numFmtId="164" fontId="3" fillId="2" borderId="32" xfId="0" applyNumberFormat="1" applyFont="1" applyFill="1" applyBorder="1"/>
    <xf numFmtId="164" fontId="23" fillId="2" borderId="15" xfId="0" applyNumberFormat="1" applyFont="1" applyFill="1" applyBorder="1"/>
    <xf numFmtId="164" fontId="9" fillId="0" borderId="35" xfId="0" applyNumberFormat="1" applyFont="1" applyFill="1" applyBorder="1" applyAlignment="1">
      <alignment horizontal="center"/>
    </xf>
    <xf numFmtId="164" fontId="10" fillId="0" borderId="0" xfId="0" applyNumberFormat="1" applyFont="1" applyFill="1" applyBorder="1" applyAlignment="1">
      <alignment horizontal="center"/>
    </xf>
    <xf numFmtId="164" fontId="10" fillId="0" borderId="39" xfId="0" applyNumberFormat="1" applyFont="1" applyFill="1" applyBorder="1" applyAlignment="1">
      <alignment horizontal="center"/>
    </xf>
    <xf numFmtId="0" fontId="9" fillId="0" borderId="56" xfId="1" applyFont="1" applyFill="1" applyBorder="1" applyAlignment="1">
      <alignment horizontal="center"/>
    </xf>
    <xf numFmtId="0" fontId="9" fillId="0" borderId="22" xfId="1" applyFont="1" applyFill="1" applyBorder="1" applyAlignment="1">
      <alignment horizontal="center"/>
    </xf>
    <xf numFmtId="3" fontId="23" fillId="0" borderId="68" xfId="1" applyNumberFormat="1" applyFont="1" applyFill="1" applyBorder="1" applyAlignment="1">
      <alignment horizontal="center"/>
    </xf>
    <xf numFmtId="3" fontId="23" fillId="0" borderId="69" xfId="1" applyNumberFormat="1" applyFont="1" applyFill="1" applyBorder="1" applyAlignment="1">
      <alignment horizontal="center"/>
    </xf>
    <xf numFmtId="0" fontId="23" fillId="0" borderId="70" xfId="0" applyFont="1" applyFill="1" applyBorder="1" applyAlignment="1">
      <alignment horizontal="center"/>
    </xf>
    <xf numFmtId="164" fontId="2" fillId="0" borderId="27" xfId="3" applyNumberFormat="1" applyFont="1" applyFill="1" applyBorder="1"/>
    <xf numFmtId="49" fontId="29" fillId="0" borderId="14" xfId="3" applyNumberFormat="1" applyFont="1" applyFill="1" applyBorder="1" applyAlignment="1">
      <alignment horizontal="center"/>
    </xf>
    <xf numFmtId="49" fontId="29" fillId="0" borderId="19" xfId="3" applyNumberFormat="1" applyFont="1" applyFill="1" applyBorder="1" applyAlignment="1">
      <alignment horizontal="center"/>
    </xf>
    <xf numFmtId="49" fontId="29" fillId="0" borderId="10" xfId="3" applyNumberFormat="1" applyFont="1" applyFill="1" applyBorder="1" applyAlignment="1">
      <alignment horizontal="center"/>
    </xf>
    <xf numFmtId="0" fontId="38" fillId="0" borderId="37" xfId="3" applyFont="1" applyFill="1" applyBorder="1" applyAlignment="1">
      <alignment horizontal="left" vertical="center"/>
    </xf>
    <xf numFmtId="0" fontId="38" fillId="0" borderId="17" xfId="3" applyFont="1" applyFill="1" applyBorder="1" applyAlignment="1">
      <alignment horizontal="left" vertical="center"/>
    </xf>
    <xf numFmtId="0" fontId="38" fillId="0" borderId="60" xfId="3" applyFont="1" applyFill="1" applyBorder="1" applyAlignment="1">
      <alignment horizontal="left" vertical="center"/>
    </xf>
    <xf numFmtId="0" fontId="38" fillId="0" borderId="20" xfId="3" applyFont="1" applyFill="1" applyBorder="1" applyAlignment="1">
      <alignment horizontal="left" vertical="center"/>
    </xf>
    <xf numFmtId="0" fontId="38" fillId="0" borderId="5" xfId="3" applyFont="1" applyFill="1" applyBorder="1" applyAlignment="1">
      <alignment horizontal="left" vertical="center"/>
    </xf>
    <xf numFmtId="0" fontId="38" fillId="0" borderId="59" xfId="3" applyFont="1" applyFill="1" applyBorder="1" applyAlignment="1">
      <alignment horizontal="left" vertical="center"/>
    </xf>
    <xf numFmtId="0" fontId="38" fillId="0" borderId="25" xfId="3" applyFont="1" applyFill="1" applyBorder="1" applyAlignment="1">
      <alignment horizontal="left" vertical="center"/>
    </xf>
    <xf numFmtId="0" fontId="38" fillId="0" borderId="10" xfId="3" applyFont="1" applyFill="1" applyBorder="1" applyAlignment="1">
      <alignment horizontal="left" vertical="center"/>
    </xf>
    <xf numFmtId="0" fontId="38" fillId="0" borderId="38" xfId="3" applyFont="1" applyFill="1" applyBorder="1" applyAlignment="1">
      <alignment horizontal="left" vertical="center"/>
    </xf>
    <xf numFmtId="0" fontId="38" fillId="0" borderId="8" xfId="3" applyFont="1" applyFill="1" applyBorder="1" applyAlignment="1">
      <alignment horizontal="left" vertical="center"/>
    </xf>
    <xf numFmtId="0" fontId="13" fillId="0" borderId="29" xfId="0" applyFont="1" applyBorder="1"/>
    <xf numFmtId="0" fontId="19" fillId="0" borderId="20" xfId="0" applyFont="1" applyBorder="1" applyAlignment="1"/>
    <xf numFmtId="0" fontId="2" fillId="0" borderId="17" xfId="0" applyFont="1" applyFill="1" applyBorder="1" applyAlignment="1">
      <alignment horizontal="left" vertical="center"/>
    </xf>
    <xf numFmtId="3" fontId="4" fillId="0" borderId="27" xfId="3" applyNumberFormat="1" applyFont="1" applyBorder="1"/>
    <xf numFmtId="164" fontId="4" fillId="0" borderId="27" xfId="3" applyNumberFormat="1" applyFont="1" applyBorder="1"/>
    <xf numFmtId="0" fontId="13" fillId="0" borderId="27" xfId="0" applyFont="1" applyBorder="1"/>
    <xf numFmtId="3" fontId="4" fillId="0" borderId="20" xfId="3" applyNumberFormat="1" applyFont="1" applyBorder="1"/>
    <xf numFmtId="164" fontId="4" fillId="0" borderId="20" xfId="3" applyNumberFormat="1" applyFont="1" applyBorder="1"/>
    <xf numFmtId="164" fontId="10" fillId="2" borderId="23" xfId="3" applyNumberFormat="1" applyFont="1" applyFill="1" applyBorder="1"/>
    <xf numFmtId="4" fontId="10" fillId="0" borderId="26" xfId="0" applyNumberFormat="1" applyFont="1" applyFill="1" applyBorder="1"/>
    <xf numFmtId="0" fontId="10" fillId="2" borderId="11" xfId="3" applyFont="1" applyFill="1" applyBorder="1" applyAlignment="1">
      <alignment horizontal="left"/>
    </xf>
    <xf numFmtId="49" fontId="13" fillId="0" borderId="11" xfId="3" applyNumberFormat="1" applyFont="1" applyFill="1" applyBorder="1" applyAlignment="1" applyProtection="1">
      <alignment horizontal="center"/>
      <protection locked="0"/>
    </xf>
    <xf numFmtId="0" fontId="13" fillId="0" borderId="12" xfId="3" applyFont="1" applyFill="1" applyBorder="1" applyAlignment="1">
      <alignment horizontal="left"/>
    </xf>
    <xf numFmtId="0" fontId="24" fillId="0" borderId="21" xfId="0" applyFont="1" applyFill="1" applyBorder="1"/>
    <xf numFmtId="0" fontId="0" fillId="0" borderId="21" xfId="0" applyFill="1" applyBorder="1"/>
    <xf numFmtId="0" fontId="2" fillId="0" borderId="21" xfId="3" applyFont="1" applyFill="1" applyBorder="1"/>
    <xf numFmtId="0" fontId="24" fillId="0" borderId="23" xfId="0" applyFont="1" applyBorder="1"/>
    <xf numFmtId="0" fontId="10" fillId="2" borderId="24" xfId="3" applyFont="1" applyFill="1" applyBorder="1" applyAlignment="1">
      <alignment horizontal="left"/>
    </xf>
    <xf numFmtId="49" fontId="9" fillId="2" borderId="24" xfId="3" applyNumberFormat="1" applyFont="1" applyFill="1" applyBorder="1" applyAlignment="1">
      <alignment horizontal="left"/>
    </xf>
    <xf numFmtId="0" fontId="5" fillId="0" borderId="30" xfId="3" applyFont="1" applyFill="1" applyBorder="1" applyAlignment="1"/>
    <xf numFmtId="0" fontId="5" fillId="0" borderId="46" xfId="3" applyFont="1" applyFill="1" applyBorder="1" applyAlignment="1"/>
    <xf numFmtId="0" fontId="5" fillId="0" borderId="0" xfId="1" applyFont="1" applyBorder="1" applyAlignment="1"/>
    <xf numFmtId="164" fontId="10" fillId="0" borderId="27" xfId="3" applyNumberFormat="1" applyFont="1" applyFill="1" applyBorder="1"/>
    <xf numFmtId="164" fontId="2" fillId="0" borderId="27" xfId="3" applyNumberFormat="1" applyFill="1" applyBorder="1"/>
    <xf numFmtId="164" fontId="10" fillId="0" borderId="27" xfId="3" applyNumberFormat="1" applyFont="1" applyFill="1" applyBorder="1" applyAlignment="1">
      <alignment horizontal="right"/>
    </xf>
    <xf numFmtId="3" fontId="23" fillId="0" borderId="27" xfId="3" applyNumberFormat="1" applyFont="1" applyFill="1" applyBorder="1" applyAlignment="1">
      <alignment horizontal="right"/>
    </xf>
    <xf numFmtId="3" fontId="10" fillId="0" borderId="27" xfId="3" applyNumberFormat="1" applyFont="1" applyFill="1" applyBorder="1"/>
    <xf numFmtId="0" fontId="13" fillId="0" borderId="25" xfId="0" applyFont="1" applyFill="1" applyBorder="1"/>
    <xf numFmtId="164" fontId="10" fillId="0" borderId="15" xfId="3" applyNumberFormat="1" applyFont="1" applyFill="1" applyBorder="1"/>
    <xf numFmtId="3" fontId="10" fillId="0" borderId="15" xfId="3" applyNumberFormat="1" applyFont="1" applyFill="1" applyBorder="1"/>
    <xf numFmtId="164" fontId="2" fillId="0" borderId="25" xfId="3" applyNumberFormat="1" applyFont="1" applyFill="1" applyBorder="1"/>
    <xf numFmtId="3" fontId="2" fillId="0" borderId="25" xfId="3" applyNumberFormat="1" applyFont="1" applyFill="1" applyBorder="1"/>
    <xf numFmtId="0" fontId="0" fillId="0" borderId="25" xfId="0" applyFill="1" applyBorder="1"/>
    <xf numFmtId="3" fontId="24" fillId="0" borderId="25" xfId="0" applyNumberFormat="1" applyFont="1" applyFill="1" applyBorder="1"/>
    <xf numFmtId="3" fontId="2" fillId="0" borderId="17" xfId="3" applyNumberFormat="1" applyFill="1" applyBorder="1"/>
    <xf numFmtId="164" fontId="2" fillId="0" borderId="17" xfId="3" applyNumberFormat="1" applyFill="1" applyBorder="1"/>
    <xf numFmtId="3" fontId="24" fillId="0" borderId="17" xfId="0" applyNumberFormat="1" applyFont="1" applyFill="1" applyBorder="1"/>
    <xf numFmtId="49" fontId="10" fillId="0" borderId="25" xfId="3" applyNumberFormat="1" applyFont="1" applyFill="1" applyBorder="1" applyAlignment="1">
      <alignment horizontal="left"/>
    </xf>
    <xf numFmtId="3" fontId="10" fillId="0" borderId="17" xfId="3" applyNumberFormat="1" applyFont="1" applyFill="1" applyBorder="1"/>
    <xf numFmtId="164" fontId="10" fillId="0" borderId="17" xfId="3" applyNumberFormat="1" applyFont="1" applyFill="1" applyBorder="1"/>
    <xf numFmtId="3" fontId="30" fillId="0" borderId="17" xfId="0" applyNumberFormat="1" applyFont="1" applyFill="1" applyBorder="1"/>
    <xf numFmtId="4" fontId="23" fillId="0" borderId="21" xfId="0" applyNumberFormat="1" applyFont="1" applyFill="1" applyBorder="1"/>
    <xf numFmtId="4" fontId="23" fillId="0" borderId="55" xfId="0" applyNumberFormat="1" applyFont="1" applyFill="1" applyBorder="1"/>
    <xf numFmtId="49" fontId="10" fillId="0" borderId="17" xfId="3" applyNumberFormat="1" applyFont="1" applyFill="1" applyBorder="1" applyAlignment="1">
      <alignment horizontal="left"/>
    </xf>
    <xf numFmtId="0" fontId="2" fillId="0" borderId="25" xfId="3" applyFill="1" applyBorder="1"/>
    <xf numFmtId="0" fontId="10" fillId="2" borderId="12" xfId="3" applyFont="1" applyFill="1" applyBorder="1" applyAlignment="1">
      <alignment horizontal="left"/>
    </xf>
    <xf numFmtId="0" fontId="2" fillId="0" borderId="5" xfId="3" applyFont="1" applyFill="1" applyBorder="1" applyAlignment="1">
      <alignment horizontal="left"/>
    </xf>
    <xf numFmtId="0" fontId="2" fillId="0" borderId="20" xfId="3" applyFont="1" applyFill="1" applyBorder="1"/>
    <xf numFmtId="164" fontId="2" fillId="0" borderId="20" xfId="3" applyNumberFormat="1" applyFont="1" applyFill="1" applyBorder="1"/>
    <xf numFmtId="3" fontId="24" fillId="0" borderId="20" xfId="0" applyNumberFormat="1" applyFont="1" applyFill="1" applyBorder="1"/>
    <xf numFmtId="0" fontId="2" fillId="0" borderId="20" xfId="3" applyFill="1" applyBorder="1"/>
    <xf numFmtId="164" fontId="2" fillId="0" borderId="20" xfId="3" applyNumberFormat="1" applyFill="1" applyBorder="1"/>
    <xf numFmtId="3" fontId="2" fillId="0" borderId="5" xfId="3" applyNumberFormat="1" applyFill="1" applyBorder="1"/>
    <xf numFmtId="164" fontId="2" fillId="0" borderId="5" xfId="3" applyNumberFormat="1" applyFill="1" applyBorder="1"/>
    <xf numFmtId="0" fontId="24" fillId="0" borderId="29" xfId="0" applyFont="1" applyFill="1" applyBorder="1"/>
    <xf numFmtId="49" fontId="4" fillId="0" borderId="12" xfId="3" applyNumberFormat="1" applyFont="1" applyFill="1" applyBorder="1" applyAlignment="1">
      <alignment horizontal="left"/>
    </xf>
    <xf numFmtId="3" fontId="2" fillId="0" borderId="20" xfId="3" applyNumberFormat="1" applyFill="1" applyBorder="1"/>
    <xf numFmtId="0" fontId="24" fillId="0" borderId="0" xfId="0" applyFont="1" applyBorder="1"/>
    <xf numFmtId="3" fontId="2" fillId="0" borderId="16" xfId="3" applyNumberFormat="1" applyFill="1" applyBorder="1"/>
    <xf numFmtId="3" fontId="2" fillId="0" borderId="23" xfId="3" applyNumberFormat="1" applyFill="1" applyBorder="1"/>
    <xf numFmtId="3" fontId="2" fillId="0" borderId="11" xfId="3" applyNumberFormat="1" applyFill="1" applyBorder="1"/>
    <xf numFmtId="164" fontId="9" fillId="0" borderId="20" xfId="3" applyNumberFormat="1" applyFont="1" applyFill="1" applyBorder="1"/>
    <xf numFmtId="0" fontId="24" fillId="0" borderId="24" xfId="0" applyFont="1" applyFill="1" applyBorder="1"/>
    <xf numFmtId="3" fontId="24" fillId="0" borderId="24" xfId="0" applyNumberFormat="1" applyFont="1" applyFill="1" applyBorder="1"/>
    <xf numFmtId="49" fontId="9" fillId="2" borderId="25" xfId="3" applyNumberFormat="1" applyFont="1" applyFill="1" applyBorder="1" applyAlignment="1">
      <alignment horizontal="left"/>
    </xf>
    <xf numFmtId="49" fontId="5" fillId="2" borderId="25" xfId="3" applyNumberFormat="1" applyFont="1" applyFill="1" applyBorder="1"/>
    <xf numFmtId="4" fontId="10" fillId="2" borderId="25" xfId="0" applyNumberFormat="1" applyFont="1" applyFill="1" applyBorder="1"/>
    <xf numFmtId="0" fontId="2" fillId="0" borderId="25" xfId="0" applyFont="1" applyFill="1" applyBorder="1" applyAlignment="1"/>
    <xf numFmtId="4" fontId="13" fillId="2" borderId="25" xfId="0" applyNumberFormat="1" applyFont="1" applyFill="1" applyBorder="1"/>
    <xf numFmtId="4" fontId="13" fillId="2" borderId="26" xfId="0" applyNumberFormat="1" applyFont="1" applyFill="1" applyBorder="1"/>
    <xf numFmtId="0" fontId="2" fillId="0" borderId="25" xfId="0" applyFont="1" applyFill="1" applyBorder="1" applyAlignment="1">
      <alignment wrapText="1"/>
    </xf>
    <xf numFmtId="0" fontId="34" fillId="0" borderId="25" xfId="0" applyFont="1" applyFill="1" applyBorder="1"/>
    <xf numFmtId="164" fontId="2" fillId="0" borderId="25" xfId="0" applyNumberFormat="1" applyFont="1" applyFill="1" applyBorder="1" applyAlignment="1">
      <alignment wrapText="1"/>
    </xf>
    <xf numFmtId="0" fontId="2" fillId="0" borderId="25" xfId="0" applyFont="1" applyFill="1" applyBorder="1"/>
    <xf numFmtId="3" fontId="2" fillId="0" borderId="21" xfId="0" applyNumberFormat="1" applyFont="1" applyFill="1" applyBorder="1" applyAlignment="1">
      <alignment wrapText="1"/>
    </xf>
    <xf numFmtId="164" fontId="2" fillId="0" borderId="29" xfId="0" applyNumberFormat="1" applyFont="1" applyFill="1" applyBorder="1" applyAlignment="1">
      <alignment wrapText="1"/>
    </xf>
    <xf numFmtId="3" fontId="24" fillId="0" borderId="5" xfId="0" applyNumberFormat="1" applyFont="1" applyFill="1" applyBorder="1"/>
    <xf numFmtId="4" fontId="2" fillId="2" borderId="5" xfId="0" applyNumberFormat="1" applyFont="1" applyFill="1" applyBorder="1"/>
    <xf numFmtId="164" fontId="2" fillId="0" borderId="15" xfId="0" applyNumberFormat="1" applyFont="1" applyFill="1" applyBorder="1" applyAlignment="1">
      <alignment wrapText="1"/>
    </xf>
    <xf numFmtId="3" fontId="2" fillId="0" borderId="21" xfId="0" applyNumberFormat="1" applyFont="1" applyFill="1" applyBorder="1" applyAlignment="1">
      <alignment horizontal="right" wrapText="1"/>
    </xf>
    <xf numFmtId="3" fontId="2" fillId="0" borderId="50" xfId="0" applyNumberFormat="1" applyFont="1" applyFill="1" applyBorder="1" applyAlignment="1">
      <alignment horizontal="right" wrapText="1"/>
    </xf>
    <xf numFmtId="164" fontId="2" fillId="0" borderId="50" xfId="0" applyNumberFormat="1" applyFont="1" applyFill="1" applyBorder="1" applyAlignment="1">
      <alignment wrapText="1"/>
    </xf>
    <xf numFmtId="3" fontId="24" fillId="0" borderId="50" xfId="0" applyNumberFormat="1" applyFont="1" applyFill="1" applyBorder="1"/>
    <xf numFmtId="0" fontId="2" fillId="0" borderId="46" xfId="3" applyBorder="1"/>
    <xf numFmtId="164" fontId="0" fillId="0" borderId="46" xfId="0" applyNumberFormat="1" applyBorder="1"/>
    <xf numFmtId="0" fontId="24" fillId="0" borderId="46" xfId="0" applyFont="1" applyBorder="1"/>
    <xf numFmtId="0" fontId="0" fillId="0" borderId="46" xfId="0" applyBorder="1"/>
    <xf numFmtId="0" fontId="2" fillId="2" borderId="46" xfId="3" applyFill="1" applyBorder="1"/>
    <xf numFmtId="0" fontId="9" fillId="2" borderId="27" xfId="3" applyFont="1" applyFill="1" applyBorder="1" applyAlignment="1">
      <alignment horizontal="left"/>
    </xf>
    <xf numFmtId="0" fontId="10" fillId="2" borderId="24" xfId="0" applyFont="1" applyFill="1" applyBorder="1" applyAlignment="1"/>
    <xf numFmtId="0" fontId="5" fillId="2" borderId="60" xfId="3" applyFont="1" applyFill="1" applyBorder="1" applyAlignment="1">
      <alignment horizontal="left" vertical="center"/>
    </xf>
    <xf numFmtId="0" fontId="5" fillId="2" borderId="12" xfId="3" applyFont="1" applyFill="1" applyBorder="1" applyAlignment="1">
      <alignment horizontal="left" vertical="center"/>
    </xf>
    <xf numFmtId="0" fontId="5" fillId="0" borderId="0" xfId="0" applyFont="1" applyBorder="1" applyAlignment="1"/>
    <xf numFmtId="164" fontId="0" fillId="0" borderId="43" xfId="0" applyNumberFormat="1" applyBorder="1"/>
    <xf numFmtId="3" fontId="24" fillId="0" borderId="25" xfId="0" applyNumberFormat="1" applyFont="1" applyBorder="1"/>
    <xf numFmtId="0" fontId="2" fillId="0" borderId="24" xfId="3" applyFont="1" applyFill="1" applyBorder="1" applyAlignment="1">
      <alignment horizontal="center"/>
    </xf>
    <xf numFmtId="0" fontId="2" fillId="2" borderId="11" xfId="0" applyFont="1" applyFill="1" applyBorder="1"/>
    <xf numFmtId="3" fontId="23" fillId="0" borderId="5" xfId="0" applyNumberFormat="1" applyFont="1" applyFill="1" applyBorder="1" applyAlignment="1">
      <alignment horizontal="center"/>
    </xf>
    <xf numFmtId="0" fontId="5" fillId="2" borderId="61" xfId="0" applyFont="1" applyFill="1" applyBorder="1"/>
    <xf numFmtId="0" fontId="5" fillId="2" borderId="43" xfId="0" applyFont="1" applyFill="1" applyBorder="1" applyAlignment="1">
      <alignment horizontal="center"/>
    </xf>
    <xf numFmtId="49" fontId="5" fillId="2" borderId="41" xfId="0" applyNumberFormat="1" applyFont="1" applyFill="1" applyBorder="1"/>
    <xf numFmtId="164" fontId="0" fillId="2" borderId="43" xfId="0" applyNumberFormat="1" applyFill="1" applyBorder="1"/>
    <xf numFmtId="3" fontId="24" fillId="2" borderId="43" xfId="0" applyNumberFormat="1" applyFont="1" applyFill="1" applyBorder="1"/>
    <xf numFmtId="4" fontId="0" fillId="2" borderId="43" xfId="0" applyNumberFormat="1" applyFill="1" applyBorder="1"/>
    <xf numFmtId="0" fontId="9" fillId="2" borderId="25" xfId="3" applyFont="1" applyFill="1" applyBorder="1" applyAlignment="1">
      <alignment horizontal="left" vertical="center"/>
    </xf>
    <xf numFmtId="0" fontId="2" fillId="2" borderId="25" xfId="3" applyFont="1" applyFill="1" applyBorder="1" applyAlignment="1">
      <alignment horizontal="center" vertical="center"/>
    </xf>
    <xf numFmtId="0" fontId="2" fillId="2" borderId="20" xfId="3" applyFont="1" applyFill="1" applyBorder="1" applyAlignment="1">
      <alignment horizontal="center" vertical="center"/>
    </xf>
    <xf numFmtId="49" fontId="2" fillId="0" borderId="12" xfId="3" applyNumberFormat="1" applyFont="1" applyFill="1" applyBorder="1"/>
    <xf numFmtId="3" fontId="24" fillId="2" borderId="23" xfId="0" applyNumberFormat="1" applyFont="1" applyFill="1" applyBorder="1"/>
    <xf numFmtId="0" fontId="0" fillId="2" borderId="28" xfId="0" applyFill="1" applyBorder="1" applyAlignment="1"/>
    <xf numFmtId="3" fontId="2" fillId="2" borderId="25" xfId="3" applyNumberFormat="1" applyFont="1" applyFill="1" applyBorder="1" applyAlignment="1">
      <alignment horizontal="right"/>
    </xf>
    <xf numFmtId="164" fontId="2" fillId="2" borderId="25" xfId="3" applyNumberFormat="1" applyFont="1" applyFill="1" applyBorder="1" applyAlignment="1">
      <alignment horizontal="right"/>
    </xf>
    <xf numFmtId="0" fontId="4" fillId="2" borderId="63" xfId="3" applyFont="1" applyFill="1" applyBorder="1" applyAlignment="1"/>
    <xf numFmtId="0" fontId="5" fillId="0" borderId="40" xfId="0" applyFont="1" applyBorder="1"/>
    <xf numFmtId="4" fontId="10" fillId="0" borderId="25" xfId="0" applyNumberFormat="1" applyFont="1" applyFill="1" applyBorder="1"/>
    <xf numFmtId="49" fontId="10" fillId="0" borderId="25" xfId="3" applyNumberFormat="1" applyFont="1" applyFill="1" applyBorder="1" applyAlignment="1">
      <alignment horizontal="center"/>
    </xf>
    <xf numFmtId="0" fontId="26" fillId="0" borderId="20" xfId="1" applyFont="1" applyFill="1" applyBorder="1" applyAlignment="1">
      <alignment horizontal="center"/>
    </xf>
    <xf numFmtId="0" fontId="26" fillId="0" borderId="20" xfId="1" applyFont="1" applyFill="1" applyBorder="1" applyAlignment="1"/>
    <xf numFmtId="0" fontId="15" fillId="0" borderId="20" xfId="1" applyFont="1" applyFill="1" applyBorder="1" applyAlignment="1"/>
    <xf numFmtId="164" fontId="15" fillId="0" borderId="20" xfId="1" applyNumberFormat="1" applyFont="1" applyFill="1" applyBorder="1" applyAlignment="1"/>
    <xf numFmtId="0" fontId="16" fillId="0" borderId="20" xfId="1" applyFont="1" applyFill="1" applyBorder="1" applyAlignment="1"/>
    <xf numFmtId="3" fontId="24" fillId="0" borderId="12" xfId="0" applyNumberFormat="1" applyFont="1" applyBorder="1"/>
    <xf numFmtId="0" fontId="5" fillId="0" borderId="61" xfId="0" applyFont="1" applyFill="1" applyBorder="1"/>
    <xf numFmtId="0" fontId="5" fillId="0" borderId="42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49" fontId="14" fillId="0" borderId="65" xfId="0" applyNumberFormat="1" applyFont="1" applyFill="1" applyBorder="1"/>
    <xf numFmtId="0" fontId="13" fillId="0" borderId="65" xfId="0" applyFont="1" applyBorder="1"/>
    <xf numFmtId="0" fontId="13" fillId="0" borderId="43" xfId="0" applyFont="1" applyBorder="1"/>
    <xf numFmtId="0" fontId="13" fillId="0" borderId="13" xfId="0" applyFont="1" applyBorder="1"/>
    <xf numFmtId="4" fontId="2" fillId="2" borderId="72" xfId="0" applyNumberFormat="1" applyFont="1" applyFill="1" applyBorder="1"/>
    <xf numFmtId="4" fontId="2" fillId="2" borderId="66" xfId="0" applyNumberFormat="1" applyFont="1" applyFill="1" applyBorder="1"/>
    <xf numFmtId="0" fontId="2" fillId="2" borderId="20" xfId="0" applyFont="1" applyFill="1" applyBorder="1"/>
    <xf numFmtId="49" fontId="4" fillId="2" borderId="25" xfId="0" applyNumberFormat="1" applyFont="1" applyFill="1" applyBorder="1" applyAlignment="1">
      <alignment horizontal="center"/>
    </xf>
    <xf numFmtId="0" fontId="5" fillId="0" borderId="61" xfId="0" applyFont="1" applyBorder="1"/>
    <xf numFmtId="0" fontId="5" fillId="0" borderId="2" xfId="0" applyFont="1" applyBorder="1" applyAlignment="1">
      <alignment horizontal="center"/>
    </xf>
    <xf numFmtId="49" fontId="5" fillId="0" borderId="35" xfId="0" applyNumberFormat="1" applyFont="1" applyBorder="1"/>
    <xf numFmtId="3" fontId="13" fillId="0" borderId="54" xfId="0" applyNumberFormat="1" applyFont="1" applyBorder="1"/>
    <xf numFmtId="164" fontId="13" fillId="0" borderId="43" xfId="0" applyNumberFormat="1" applyFont="1" applyBorder="1"/>
    <xf numFmtId="4" fontId="2" fillId="2" borderId="11" xfId="0" applyNumberFormat="1" applyFont="1" applyFill="1" applyBorder="1"/>
    <xf numFmtId="0" fontId="5" fillId="0" borderId="20" xfId="3" applyFont="1" applyFill="1" applyBorder="1" applyAlignment="1">
      <alignment horizontal="left" vertical="center"/>
    </xf>
    <xf numFmtId="0" fontId="2" fillId="0" borderId="20" xfId="3" applyFont="1" applyFill="1" applyBorder="1" applyAlignment="1">
      <alignment horizontal="left" vertical="center"/>
    </xf>
    <xf numFmtId="164" fontId="10" fillId="0" borderId="27" xfId="3" applyNumberFormat="1" applyFont="1" applyBorder="1"/>
    <xf numFmtId="4" fontId="9" fillId="0" borderId="21" xfId="0" applyNumberFormat="1" applyFont="1" applyFill="1" applyBorder="1"/>
    <xf numFmtId="4" fontId="9" fillId="0" borderId="55" xfId="0" applyNumberFormat="1" applyFont="1" applyFill="1" applyBorder="1"/>
    <xf numFmtId="3" fontId="4" fillId="2" borderId="25" xfId="3" applyNumberFormat="1" applyFont="1" applyFill="1" applyBorder="1"/>
    <xf numFmtId="4" fontId="4" fillId="0" borderId="21" xfId="0" applyNumberFormat="1" applyFont="1" applyFill="1" applyBorder="1"/>
    <xf numFmtId="4" fontId="4" fillId="0" borderId="55" xfId="0" applyNumberFormat="1" applyFont="1" applyFill="1" applyBorder="1"/>
    <xf numFmtId="4" fontId="4" fillId="2" borderId="21" xfId="0" applyNumberFormat="1" applyFont="1" applyFill="1" applyBorder="1"/>
    <xf numFmtId="4" fontId="4" fillId="2" borderId="55" xfId="0" applyNumberFormat="1" applyFont="1" applyFill="1" applyBorder="1"/>
    <xf numFmtId="4" fontId="4" fillId="0" borderId="25" xfId="0" applyNumberFormat="1" applyFont="1" applyFill="1" applyBorder="1"/>
    <xf numFmtId="4" fontId="4" fillId="0" borderId="26" xfId="0" applyNumberFormat="1" applyFont="1" applyFill="1" applyBorder="1"/>
    <xf numFmtId="3" fontId="4" fillId="0" borderId="17" xfId="3" applyNumberFormat="1" applyFont="1" applyFill="1" applyBorder="1"/>
    <xf numFmtId="164" fontId="4" fillId="0" borderId="0" xfId="3" applyNumberFormat="1" applyFont="1" applyFill="1" applyBorder="1"/>
    <xf numFmtId="4" fontId="4" fillId="0" borderId="17" xfId="0" applyNumberFormat="1" applyFont="1" applyFill="1" applyBorder="1"/>
    <xf numFmtId="4" fontId="4" fillId="0" borderId="18" xfId="0" applyNumberFormat="1" applyFont="1" applyFill="1" applyBorder="1"/>
    <xf numFmtId="3" fontId="4" fillId="0" borderId="20" xfId="3" applyNumberFormat="1" applyFont="1" applyFill="1" applyBorder="1"/>
    <xf numFmtId="164" fontId="4" fillId="0" borderId="11" xfId="3" applyNumberFormat="1" applyFont="1" applyFill="1" applyBorder="1"/>
    <xf numFmtId="4" fontId="4" fillId="0" borderId="20" xfId="0" applyNumberFormat="1" applyFont="1" applyFill="1" applyBorder="1"/>
    <xf numFmtId="4" fontId="4" fillId="0" borderId="66" xfId="0" applyNumberFormat="1" applyFont="1" applyFill="1" applyBorder="1"/>
    <xf numFmtId="49" fontId="29" fillId="0" borderId="4" xfId="3" applyNumberFormat="1" applyFont="1" applyFill="1" applyBorder="1" applyAlignment="1">
      <alignment horizontal="center"/>
    </xf>
    <xf numFmtId="49" fontId="29" fillId="0" borderId="63" xfId="3" applyNumberFormat="1" applyFont="1" applyFill="1" applyBorder="1" applyAlignment="1">
      <alignment horizontal="center"/>
    </xf>
    <xf numFmtId="164" fontId="2" fillId="0" borderId="17" xfId="3" applyNumberFormat="1" applyFont="1" applyFill="1" applyBorder="1"/>
    <xf numFmtId="0" fontId="13" fillId="0" borderId="17" xfId="0" applyFont="1" applyFill="1" applyBorder="1"/>
    <xf numFmtId="164" fontId="2" fillId="0" borderId="5" xfId="3" applyNumberFormat="1" applyFont="1" applyFill="1" applyBorder="1"/>
    <xf numFmtId="0" fontId="13" fillId="0" borderId="5" xfId="0" applyFont="1" applyFill="1" applyBorder="1"/>
    <xf numFmtId="0" fontId="13" fillId="0" borderId="20" xfId="0" applyFont="1" applyFill="1" applyBorder="1"/>
    <xf numFmtId="3" fontId="2" fillId="2" borderId="50" xfId="3" applyNumberFormat="1" applyFont="1" applyFill="1" applyBorder="1"/>
    <xf numFmtId="164" fontId="2" fillId="2" borderId="50" xfId="3" applyNumberFormat="1" applyFont="1" applyFill="1" applyBorder="1"/>
    <xf numFmtId="0" fontId="13" fillId="2" borderId="50" xfId="0" applyFont="1" applyFill="1" applyBorder="1"/>
    <xf numFmtId="0" fontId="26" fillId="0" borderId="20" xfId="3" applyFont="1" applyFill="1" applyBorder="1"/>
    <xf numFmtId="0" fontId="10" fillId="0" borderId="20" xfId="3" applyFont="1" applyFill="1" applyBorder="1" applyAlignment="1">
      <alignment horizontal="left"/>
    </xf>
    <xf numFmtId="0" fontId="4" fillId="0" borderId="20" xfId="1" applyFont="1" applyFill="1" applyBorder="1" applyAlignment="1">
      <alignment horizontal="right"/>
    </xf>
    <xf numFmtId="164" fontId="4" fillId="0" borderId="20" xfId="1" applyNumberFormat="1" applyFont="1" applyFill="1" applyBorder="1" applyAlignment="1">
      <alignment horizontal="right"/>
    </xf>
    <xf numFmtId="3" fontId="13" fillId="0" borderId="20" xfId="1" applyNumberFormat="1" applyFont="1" applyFill="1" applyBorder="1" applyAlignment="1"/>
    <xf numFmtId="0" fontId="4" fillId="0" borderId="24" xfId="3" applyFont="1" applyFill="1" applyBorder="1" applyAlignment="1">
      <alignment horizontal="left"/>
    </xf>
    <xf numFmtId="0" fontId="30" fillId="0" borderId="25" xfId="0" applyFont="1" applyFill="1" applyBorder="1"/>
    <xf numFmtId="2" fontId="10" fillId="2" borderId="55" xfId="4" applyNumberFormat="1" applyFont="1" applyFill="1" applyBorder="1"/>
    <xf numFmtId="0" fontId="17" fillId="0" borderId="32" xfId="3" applyFont="1" applyBorder="1"/>
    <xf numFmtId="0" fontId="2" fillId="2" borderId="35" xfId="3" applyFill="1" applyBorder="1"/>
    <xf numFmtId="164" fontId="2" fillId="2" borderId="35" xfId="3" applyNumberFormat="1" applyFill="1" applyBorder="1"/>
    <xf numFmtId="0" fontId="24" fillId="2" borderId="35" xfId="0" applyFont="1" applyFill="1" applyBorder="1"/>
    <xf numFmtId="0" fontId="0" fillId="2" borderId="35" xfId="0" applyFill="1" applyBorder="1"/>
    <xf numFmtId="0" fontId="17" fillId="2" borderId="32" xfId="3" applyFont="1" applyFill="1" applyBorder="1"/>
    <xf numFmtId="0" fontId="24" fillId="0" borderId="0" xfId="0" applyFont="1" applyFill="1" applyBorder="1"/>
    <xf numFmtId="0" fontId="26" fillId="2" borderId="0" xfId="3" applyFont="1" applyFill="1" applyBorder="1" applyAlignment="1">
      <alignment horizontal="center"/>
    </xf>
    <xf numFmtId="3" fontId="2" fillId="2" borderId="21" xfId="3" applyNumberFormat="1" applyFont="1" applyFill="1" applyBorder="1"/>
    <xf numFmtId="0" fontId="4" fillId="0" borderId="0" xfId="3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3" fontId="2" fillId="2" borderId="0" xfId="3" applyNumberFormat="1" applyFont="1" applyFill="1" applyBorder="1"/>
    <xf numFmtId="164" fontId="2" fillId="0" borderId="0" xfId="3" applyNumberFormat="1" applyFont="1" applyFill="1" applyBorder="1"/>
    <xf numFmtId="3" fontId="13" fillId="2" borderId="0" xfId="1" applyNumberFormat="1" applyFont="1" applyFill="1" applyBorder="1"/>
    <xf numFmtId="0" fontId="2" fillId="0" borderId="50" xfId="0" applyFont="1" applyFill="1" applyBorder="1" applyAlignment="1">
      <alignment horizontal="left" vertical="center" wrapText="1"/>
    </xf>
    <xf numFmtId="3" fontId="2" fillId="2" borderId="51" xfId="3" applyNumberFormat="1" applyFont="1" applyFill="1" applyBorder="1"/>
    <xf numFmtId="164" fontId="2" fillId="0" borderId="51" xfId="3" applyNumberFormat="1" applyFont="1" applyFill="1" applyBorder="1"/>
    <xf numFmtId="4" fontId="2" fillId="0" borderId="51" xfId="0" applyNumberFormat="1" applyFont="1" applyFill="1" applyBorder="1"/>
    <xf numFmtId="3" fontId="26" fillId="0" borderId="50" xfId="3" applyNumberFormat="1" applyFont="1" applyFill="1" applyBorder="1"/>
    <xf numFmtId="164" fontId="26" fillId="0" borderId="50" xfId="3" applyNumberFormat="1" applyFont="1" applyFill="1" applyBorder="1"/>
    <xf numFmtId="0" fontId="28" fillId="0" borderId="50" xfId="0" applyFont="1" applyFill="1" applyBorder="1"/>
    <xf numFmtId="4" fontId="26" fillId="0" borderId="50" xfId="0" applyNumberFormat="1" applyFont="1" applyFill="1" applyBorder="1"/>
    <xf numFmtId="4" fontId="26" fillId="0" borderId="52" xfId="0" applyNumberFormat="1" applyFont="1" applyFill="1" applyBorder="1"/>
    <xf numFmtId="49" fontId="10" fillId="2" borderId="63" xfId="3" applyNumberFormat="1" applyFont="1" applyFill="1" applyBorder="1" applyAlignment="1">
      <alignment horizontal="center"/>
    </xf>
    <xf numFmtId="0" fontId="2" fillId="2" borderId="51" xfId="0" applyFont="1" applyFill="1" applyBorder="1"/>
    <xf numFmtId="0" fontId="2" fillId="2" borderId="15" xfId="0" applyFont="1" applyFill="1" applyBorder="1"/>
    <xf numFmtId="49" fontId="10" fillId="2" borderId="0" xfId="3" applyNumberFormat="1" applyFont="1" applyFill="1" applyBorder="1" applyAlignment="1">
      <alignment horizontal="center"/>
    </xf>
    <xf numFmtId="164" fontId="2" fillId="2" borderId="0" xfId="3" applyNumberFormat="1" applyFont="1" applyFill="1" applyBorder="1"/>
    <xf numFmtId="164" fontId="2" fillId="2" borderId="21" xfId="3" applyNumberFormat="1" applyFont="1" applyFill="1" applyBorder="1"/>
    <xf numFmtId="49" fontId="2" fillId="2" borderId="58" xfId="0" applyNumberFormat="1" applyFont="1" applyFill="1" applyBorder="1" applyAlignment="1">
      <alignment horizontal="left"/>
    </xf>
    <xf numFmtId="4" fontId="2" fillId="2" borderId="51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left"/>
    </xf>
    <xf numFmtId="0" fontId="26" fillId="2" borderId="0" xfId="0" applyFont="1" applyFill="1" applyBorder="1"/>
    <xf numFmtId="3" fontId="26" fillId="2" borderId="0" xfId="0" applyNumberFormat="1" applyFont="1" applyFill="1" applyBorder="1"/>
    <xf numFmtId="164" fontId="26" fillId="2" borderId="0" xfId="0" applyNumberFormat="1" applyFont="1" applyFill="1" applyBorder="1"/>
    <xf numFmtId="3" fontId="28" fillId="2" borderId="0" xfId="0" applyNumberFormat="1" applyFont="1" applyFill="1" applyBorder="1"/>
    <xf numFmtId="49" fontId="10" fillId="2" borderId="10" xfId="0" applyNumberFormat="1" applyFont="1" applyFill="1" applyBorder="1" applyAlignment="1">
      <alignment horizontal="center"/>
    </xf>
    <xf numFmtId="0" fontId="10" fillId="2" borderId="20" xfId="0" applyFont="1" applyFill="1" applyBorder="1"/>
    <xf numFmtId="3" fontId="9" fillId="2" borderId="20" xfId="0" applyNumberFormat="1" applyFont="1" applyFill="1" applyBorder="1"/>
    <xf numFmtId="164" fontId="9" fillId="2" borderId="20" xfId="0" applyNumberFormat="1" applyFont="1" applyFill="1" applyBorder="1"/>
    <xf numFmtId="3" fontId="23" fillId="2" borderId="11" xfId="0" applyNumberFormat="1" applyFont="1" applyFill="1" applyBorder="1"/>
    <xf numFmtId="0" fontId="24" fillId="0" borderId="11" xfId="0" applyFont="1" applyBorder="1"/>
    <xf numFmtId="49" fontId="4" fillId="2" borderId="0" xfId="0" applyNumberFormat="1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5" fillId="2" borderId="0" xfId="0" applyFont="1" applyFill="1" applyBorder="1"/>
    <xf numFmtId="0" fontId="0" fillId="0" borderId="60" xfId="0" applyBorder="1"/>
    <xf numFmtId="49" fontId="4" fillId="2" borderId="63" xfId="0" applyNumberFormat="1" applyFont="1" applyFill="1" applyBorder="1" applyAlignment="1">
      <alignment horizontal="center"/>
    </xf>
    <xf numFmtId="49" fontId="4" fillId="2" borderId="50" xfId="0" applyNumberFormat="1" applyFont="1" applyFill="1" applyBorder="1" applyAlignment="1">
      <alignment horizontal="left"/>
    </xf>
    <xf numFmtId="0" fontId="4" fillId="2" borderId="50" xfId="0" applyFont="1" applyFill="1" applyBorder="1" applyAlignment="1">
      <alignment horizontal="left"/>
    </xf>
    <xf numFmtId="49" fontId="14" fillId="0" borderId="21" xfId="0" applyNumberFormat="1" applyFont="1" applyFill="1" applyBorder="1"/>
    <xf numFmtId="0" fontId="13" fillId="0" borderId="55" xfId="0" applyFont="1" applyBorder="1"/>
    <xf numFmtId="0" fontId="13" fillId="0" borderId="25" xfId="0" applyFont="1" applyBorder="1"/>
    <xf numFmtId="0" fontId="2" fillId="2" borderId="17" xfId="0" applyFont="1" applyFill="1" applyBorder="1" applyAlignment="1">
      <alignment horizontal="left"/>
    </xf>
    <xf numFmtId="0" fontId="2" fillId="2" borderId="17" xfId="0" applyFont="1" applyFill="1" applyBorder="1"/>
    <xf numFmtId="3" fontId="2" fillId="2" borderId="17" xfId="0" applyNumberFormat="1" applyFont="1" applyFill="1" applyBorder="1"/>
    <xf numFmtId="164" fontId="2" fillId="2" borderId="17" xfId="0" applyNumberFormat="1" applyFont="1" applyFill="1" applyBorder="1"/>
    <xf numFmtId="3" fontId="24" fillId="2" borderId="28" xfId="0" applyNumberFormat="1" applyFont="1" applyFill="1" applyBorder="1"/>
    <xf numFmtId="3" fontId="24" fillId="2" borderId="15" xfId="0" applyNumberFormat="1" applyFont="1" applyFill="1" applyBorder="1"/>
    <xf numFmtId="164" fontId="2" fillId="2" borderId="20" xfId="0" applyNumberFormat="1" applyFont="1" applyFill="1" applyBorder="1"/>
    <xf numFmtId="3" fontId="24" fillId="2" borderId="21" xfId="0" applyNumberFormat="1" applyFont="1" applyFill="1" applyBorder="1"/>
    <xf numFmtId="0" fontId="2" fillId="2" borderId="5" xfId="0" applyFont="1" applyFill="1" applyBorder="1" applyAlignment="1">
      <alignment horizontal="left"/>
    </xf>
    <xf numFmtId="0" fontId="2" fillId="2" borderId="29" xfId="0" applyFont="1" applyFill="1" applyBorder="1"/>
    <xf numFmtId="0" fontId="2" fillId="2" borderId="50" xfId="0" applyFont="1" applyFill="1" applyBorder="1"/>
    <xf numFmtId="3" fontId="2" fillId="2" borderId="50" xfId="0" applyNumberFormat="1" applyFont="1" applyFill="1" applyBorder="1"/>
    <xf numFmtId="164" fontId="2" fillId="2" borderId="50" xfId="0" applyNumberFormat="1" applyFont="1" applyFill="1" applyBorder="1"/>
    <xf numFmtId="3" fontId="24" fillId="2" borderId="58" xfId="0" applyNumberFormat="1" applyFont="1" applyFill="1" applyBorder="1"/>
    <xf numFmtId="0" fontId="0" fillId="2" borderId="20" xfId="0" applyFont="1" applyFill="1" applyBorder="1"/>
    <xf numFmtId="164" fontId="0" fillId="2" borderId="20" xfId="0" applyNumberFormat="1" applyFont="1" applyFill="1" applyBorder="1"/>
    <xf numFmtId="0" fontId="0" fillId="2" borderId="55" xfId="0" applyFont="1" applyFill="1" applyBorder="1"/>
    <xf numFmtId="0" fontId="0" fillId="2" borderId="25" xfId="0" applyFont="1" applyFill="1" applyBorder="1"/>
    <xf numFmtId="164" fontId="0" fillId="2" borderId="25" xfId="0" applyNumberFormat="1" applyFont="1" applyFill="1" applyBorder="1"/>
    <xf numFmtId="0" fontId="0" fillId="2" borderId="26" xfId="0" applyFont="1" applyFill="1" applyBorder="1"/>
    <xf numFmtId="0" fontId="2" fillId="2" borderId="27" xfId="0" applyFont="1" applyFill="1" applyBorder="1" applyAlignment="1">
      <alignment horizontal="left"/>
    </xf>
    <xf numFmtId="0" fontId="0" fillId="0" borderId="11" xfId="0" applyFont="1" applyBorder="1"/>
    <xf numFmtId="0" fontId="0" fillId="0" borderId="66" xfId="0" applyFont="1" applyBorder="1"/>
    <xf numFmtId="0" fontId="4" fillId="2" borderId="27" xfId="0" applyFont="1" applyFill="1" applyBorder="1"/>
    <xf numFmtId="0" fontId="4" fillId="2" borderId="21" xfId="0" applyFont="1" applyFill="1" applyBorder="1"/>
    <xf numFmtId="0" fontId="4" fillId="2" borderId="51" xfId="0" applyFont="1" applyFill="1" applyBorder="1"/>
    <xf numFmtId="164" fontId="2" fillId="2" borderId="71" xfId="0" applyNumberFormat="1" applyFont="1" applyFill="1" applyBorder="1"/>
    <xf numFmtId="3" fontId="24" fillId="2" borderId="50" xfId="0" applyNumberFormat="1" applyFont="1" applyFill="1" applyBorder="1"/>
    <xf numFmtId="0" fontId="4" fillId="2" borderId="20" xfId="0" applyFont="1" applyFill="1" applyBorder="1"/>
    <xf numFmtId="49" fontId="40" fillId="2" borderId="25" xfId="0" applyNumberFormat="1" applyFont="1" applyFill="1" applyBorder="1" applyAlignment="1">
      <alignment horizontal="center"/>
    </xf>
    <xf numFmtId="0" fontId="29" fillId="2" borderId="25" xfId="0" applyFont="1" applyFill="1" applyBorder="1"/>
    <xf numFmtId="0" fontId="4" fillId="2" borderId="27" xfId="0" applyFont="1" applyFill="1" applyBorder="1" applyAlignment="1"/>
    <xf numFmtId="0" fontId="4" fillId="2" borderId="15" xfId="0" applyFont="1" applyFill="1" applyBorder="1"/>
    <xf numFmtId="164" fontId="2" fillId="2" borderId="16" xfId="0" applyNumberFormat="1" applyFont="1" applyFill="1" applyBorder="1"/>
    <xf numFmtId="3" fontId="24" fillId="2" borderId="17" xfId="0" applyNumberFormat="1" applyFont="1" applyFill="1" applyBorder="1"/>
    <xf numFmtId="0" fontId="14" fillId="2" borderId="5" xfId="0" applyFont="1" applyFill="1" applyBorder="1" applyAlignment="1">
      <alignment horizontal="center"/>
    </xf>
    <xf numFmtId="49" fontId="14" fillId="2" borderId="0" xfId="0" applyNumberFormat="1" applyFont="1" applyFill="1" applyBorder="1"/>
    <xf numFmtId="164" fontId="13" fillId="2" borderId="25" xfId="0" applyNumberFormat="1" applyFont="1" applyFill="1" applyBorder="1"/>
    <xf numFmtId="0" fontId="35" fillId="2" borderId="25" xfId="0" applyFont="1" applyFill="1" applyBorder="1" applyAlignment="1">
      <alignment horizontal="left" wrapText="1"/>
    </xf>
    <xf numFmtId="0" fontId="35" fillId="2" borderId="25" xfId="0" applyFont="1" applyFill="1" applyBorder="1" applyAlignment="1">
      <alignment wrapText="1"/>
    </xf>
    <xf numFmtId="0" fontId="2" fillId="2" borderId="25" xfId="0" applyFont="1" applyFill="1" applyBorder="1" applyAlignment="1">
      <alignment horizontal="justify" wrapText="1"/>
    </xf>
    <xf numFmtId="0" fontId="2" fillId="2" borderId="25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/>
    </xf>
    <xf numFmtId="164" fontId="24" fillId="2" borderId="23" xfId="0" applyNumberFormat="1" applyFont="1" applyFill="1" applyBorder="1"/>
    <xf numFmtId="0" fontId="2" fillId="2" borderId="25" xfId="0" applyFont="1" applyFill="1" applyBorder="1" applyAlignment="1">
      <alignment horizontal="center"/>
    </xf>
    <xf numFmtId="0" fontId="2" fillId="2" borderId="22" xfId="0" applyFont="1" applyFill="1" applyBorder="1"/>
    <xf numFmtId="49" fontId="2" fillId="2" borderId="24" xfId="0" applyNumberFormat="1" applyFont="1" applyFill="1" applyBorder="1"/>
    <xf numFmtId="3" fontId="24" fillId="2" borderId="20" xfId="0" applyNumberFormat="1" applyFont="1" applyFill="1" applyBorder="1"/>
    <xf numFmtId="49" fontId="2" fillId="2" borderId="20" xfId="0" applyNumberFormat="1" applyFont="1" applyFill="1" applyBorder="1"/>
    <xf numFmtId="49" fontId="2" fillId="2" borderId="17" xfId="3" applyNumberFormat="1" applyFont="1" applyFill="1" applyBorder="1" applyAlignment="1">
      <alignment horizontal="center"/>
    </xf>
    <xf numFmtId="164" fontId="2" fillId="2" borderId="23" xfId="3" applyNumberFormat="1" applyFont="1" applyFill="1" applyBorder="1"/>
    <xf numFmtId="0" fontId="2" fillId="2" borderId="51" xfId="3" applyFont="1" applyFill="1" applyBorder="1" applyAlignment="1">
      <alignment horizontal="center"/>
    </xf>
    <xf numFmtId="0" fontId="2" fillId="2" borderId="50" xfId="3" applyFont="1" applyFill="1" applyBorder="1"/>
    <xf numFmtId="164" fontId="2" fillId="2" borderId="71" xfId="3" applyNumberFormat="1" applyFont="1" applyFill="1" applyBorder="1"/>
    <xf numFmtId="0" fontId="2" fillId="0" borderId="20" xfId="3" applyFont="1" applyFill="1" applyBorder="1" applyAlignment="1">
      <alignment horizontal="center"/>
    </xf>
    <xf numFmtId="0" fontId="2" fillId="0" borderId="20" xfId="3" applyFont="1" applyFill="1" applyBorder="1" applyAlignment="1">
      <alignment horizontal="left"/>
    </xf>
    <xf numFmtId="0" fontId="2" fillId="0" borderId="20" xfId="1" applyFont="1" applyFill="1" applyBorder="1" applyAlignment="1">
      <alignment horizontal="center"/>
    </xf>
    <xf numFmtId="0" fontId="2" fillId="0" borderId="20" xfId="1" applyFont="1" applyFill="1" applyBorder="1" applyAlignment="1"/>
    <xf numFmtId="164" fontId="4" fillId="0" borderId="20" xfId="1" applyNumberFormat="1" applyFont="1" applyFill="1" applyBorder="1" applyAlignment="1"/>
    <xf numFmtId="164" fontId="24" fillId="2" borderId="25" xfId="0" applyNumberFormat="1" applyFont="1" applyFill="1" applyBorder="1"/>
    <xf numFmtId="3" fontId="0" fillId="2" borderId="25" xfId="0" applyNumberFormat="1" applyFont="1" applyFill="1" applyBorder="1"/>
    <xf numFmtId="0" fontId="2" fillId="2" borderId="20" xfId="0" applyFont="1" applyFill="1" applyBorder="1" applyAlignment="1">
      <alignment vertical="center"/>
    </xf>
    <xf numFmtId="3" fontId="2" fillId="2" borderId="23" xfId="0" applyNumberFormat="1" applyFont="1" applyFill="1" applyBorder="1"/>
    <xf numFmtId="0" fontId="2" fillId="2" borderId="17" xfId="0" applyFont="1" applyFill="1" applyBorder="1" applyAlignment="1">
      <alignment horizontal="center"/>
    </xf>
    <xf numFmtId="0" fontId="0" fillId="2" borderId="0" xfId="0" applyFont="1" applyFill="1"/>
    <xf numFmtId="0" fontId="2" fillId="0" borderId="25" xfId="3" applyFont="1" applyBorder="1"/>
    <xf numFmtId="164" fontId="2" fillId="0" borderId="25" xfId="3" applyNumberFormat="1" applyFont="1" applyBorder="1"/>
    <xf numFmtId="0" fontId="0" fillId="0" borderId="25" xfId="0" applyFont="1" applyBorder="1"/>
    <xf numFmtId="0" fontId="0" fillId="0" borderId="26" xfId="0" applyFont="1" applyBorder="1"/>
    <xf numFmtId="2" fontId="0" fillId="0" borderId="26" xfId="0" applyNumberFormat="1" applyFont="1" applyBorder="1"/>
    <xf numFmtId="0" fontId="0" fillId="0" borderId="21" xfId="0" applyFont="1" applyBorder="1"/>
    <xf numFmtId="0" fontId="0" fillId="0" borderId="55" xfId="0" applyFont="1" applyBorder="1"/>
    <xf numFmtId="3" fontId="24" fillId="0" borderId="24" xfId="0" applyNumberFormat="1" applyFont="1" applyBorder="1"/>
    <xf numFmtId="0" fontId="2" fillId="2" borderId="48" xfId="3" applyFill="1" applyBorder="1"/>
    <xf numFmtId="0" fontId="2" fillId="0" borderId="25" xfId="3" applyFont="1" applyFill="1" applyBorder="1" applyAlignment="1">
      <alignment horizontal="left" vertical="center"/>
    </xf>
    <xf numFmtId="4" fontId="10" fillId="2" borderId="11" xfId="0" applyNumberFormat="1" applyFont="1" applyFill="1" applyBorder="1"/>
    <xf numFmtId="49" fontId="10" fillId="2" borderId="12" xfId="3" applyNumberFormat="1" applyFont="1" applyFill="1" applyBorder="1" applyAlignment="1">
      <alignment horizontal="left"/>
    </xf>
    <xf numFmtId="3" fontId="28" fillId="0" borderId="25" xfId="0" applyNumberFormat="1" applyFont="1" applyFill="1" applyBorder="1"/>
    <xf numFmtId="3" fontId="28" fillId="0" borderId="17" xfId="0" applyNumberFormat="1" applyFont="1" applyFill="1" applyBorder="1"/>
    <xf numFmtId="3" fontId="16" fillId="0" borderId="50" xfId="0" applyNumberFormat="1" applyFont="1" applyFill="1" applyBorder="1" applyAlignment="1">
      <alignment horizontal="right"/>
    </xf>
    <xf numFmtId="4" fontId="10" fillId="0" borderId="25" xfId="3" applyNumberFormat="1" applyFont="1" applyFill="1" applyBorder="1"/>
    <xf numFmtId="0" fontId="0" fillId="0" borderId="27" xfId="0" applyBorder="1"/>
    <xf numFmtId="0" fontId="24" fillId="0" borderId="27" xfId="0" applyFont="1" applyBorder="1"/>
    <xf numFmtId="4" fontId="10" fillId="0" borderId="26" xfId="3" applyNumberFormat="1" applyFont="1" applyFill="1" applyBorder="1"/>
    <xf numFmtId="49" fontId="10" fillId="2" borderId="24" xfId="3" applyNumberFormat="1" applyFont="1" applyFill="1" applyBorder="1" applyAlignment="1">
      <alignment horizontal="left"/>
    </xf>
    <xf numFmtId="0" fontId="2" fillId="2" borderId="25" xfId="0" applyFont="1" applyFill="1" applyBorder="1" applyAlignment="1">
      <alignment horizontal="left" wrapText="1"/>
    </xf>
    <xf numFmtId="3" fontId="2" fillId="2" borderId="24" xfId="3" applyNumberFormat="1" applyFont="1" applyFill="1" applyBorder="1"/>
    <xf numFmtId="164" fontId="2" fillId="2" borderId="24" xfId="3" applyNumberFormat="1" applyFont="1" applyFill="1" applyBorder="1"/>
    <xf numFmtId="49" fontId="2" fillId="2" borderId="0" xfId="3" applyNumberFormat="1" applyFont="1" applyFill="1" applyBorder="1" applyAlignment="1">
      <alignment horizontal="center"/>
    </xf>
    <xf numFmtId="49" fontId="2" fillId="2" borderId="0" xfId="0" applyNumberFormat="1" applyFont="1" applyFill="1" applyBorder="1"/>
    <xf numFmtId="0" fontId="2" fillId="2" borderId="50" xfId="0" applyFont="1" applyFill="1" applyBorder="1" applyAlignment="1">
      <alignment horizontal="left"/>
    </xf>
    <xf numFmtId="49" fontId="2" fillId="2" borderId="58" xfId="0" applyNumberFormat="1" applyFont="1" applyFill="1" applyBorder="1"/>
    <xf numFmtId="0" fontId="2" fillId="2" borderId="0" xfId="0" applyFont="1" applyFill="1" applyBorder="1" applyAlignment="1">
      <alignment horizontal="left"/>
    </xf>
    <xf numFmtId="49" fontId="2" fillId="2" borderId="23" xfId="0" applyNumberFormat="1" applyFont="1" applyFill="1" applyBorder="1"/>
    <xf numFmtId="164" fontId="2" fillId="2" borderId="27" xfId="3" applyNumberFormat="1" applyFont="1" applyFill="1" applyBorder="1"/>
    <xf numFmtId="3" fontId="24" fillId="2" borderId="27" xfId="0" applyNumberFormat="1" applyFont="1" applyFill="1" applyBorder="1"/>
    <xf numFmtId="0" fontId="9" fillId="2" borderId="35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39" xfId="0" applyFont="1" applyFill="1" applyBorder="1" applyAlignment="1">
      <alignment horizontal="center"/>
    </xf>
    <xf numFmtId="0" fontId="9" fillId="2" borderId="17" xfId="3" applyFont="1" applyFill="1" applyBorder="1" applyAlignment="1">
      <alignment horizontal="left" vertical="center"/>
    </xf>
    <xf numFmtId="164" fontId="10" fillId="2" borderId="11" xfId="3" applyNumberFormat="1" applyFont="1" applyFill="1" applyBorder="1"/>
    <xf numFmtId="49" fontId="10" fillId="2" borderId="60" xfId="3" applyNumberFormat="1" applyFont="1" applyFill="1" applyBorder="1" applyAlignment="1">
      <alignment horizontal="center"/>
    </xf>
    <xf numFmtId="49" fontId="10" fillId="2" borderId="59" xfId="3" applyNumberFormat="1" applyFont="1" applyFill="1" applyBorder="1" applyAlignment="1">
      <alignment horizontal="center"/>
    </xf>
    <xf numFmtId="49" fontId="2" fillId="2" borderId="62" xfId="3" applyNumberForma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9" fontId="10" fillId="2" borderId="10" xfId="3" applyNumberFormat="1" applyFont="1" applyFill="1" applyBorder="1" applyAlignment="1">
      <alignment horizontal="left"/>
    </xf>
    <xf numFmtId="49" fontId="10" fillId="2" borderId="14" xfId="3" applyNumberFormat="1" applyFont="1" applyFill="1" applyBorder="1" applyAlignment="1">
      <alignment horizontal="left"/>
    </xf>
    <xf numFmtId="49" fontId="2" fillId="2" borderId="63" xfId="3" applyNumberFormat="1" applyFont="1" applyFill="1" applyBorder="1" applyAlignment="1">
      <alignment horizontal="center"/>
    </xf>
    <xf numFmtId="0" fontId="0" fillId="2" borderId="50" xfId="0" applyFont="1" applyFill="1" applyBorder="1"/>
    <xf numFmtId="49" fontId="2" fillId="2" borderId="58" xfId="3" applyNumberFormat="1" applyFont="1" applyFill="1" applyBorder="1" applyAlignment="1">
      <alignment horizontal="center"/>
    </xf>
    <xf numFmtId="4" fontId="2" fillId="2" borderId="0" xfId="0" applyNumberFormat="1" applyFont="1" applyFill="1" applyBorder="1" applyAlignment="1">
      <alignment horizontal="right"/>
    </xf>
    <xf numFmtId="0" fontId="5" fillId="0" borderId="46" xfId="3" applyFont="1" applyFill="1" applyBorder="1" applyAlignment="1"/>
    <xf numFmtId="4" fontId="3" fillId="2" borderId="46" xfId="0" applyNumberFormat="1" applyFont="1" applyFill="1" applyBorder="1"/>
    <xf numFmtId="49" fontId="3" fillId="2" borderId="73" xfId="3" applyNumberFormat="1" applyFont="1" applyFill="1" applyBorder="1" applyAlignment="1">
      <alignment horizontal="left"/>
    </xf>
    <xf numFmtId="49" fontId="3" fillId="2" borderId="46" xfId="3" applyNumberFormat="1" applyFont="1" applyFill="1" applyBorder="1" applyAlignment="1">
      <alignment horizontal="left"/>
    </xf>
    <xf numFmtId="0" fontId="3" fillId="0" borderId="38" xfId="3" applyFont="1" applyBorder="1" applyAlignment="1">
      <alignment horizontal="left" vertical="center"/>
    </xf>
    <xf numFmtId="4" fontId="10" fillId="2" borderId="46" xfId="0" applyNumberFormat="1" applyFont="1" applyFill="1" applyBorder="1"/>
    <xf numFmtId="4" fontId="3" fillId="0" borderId="46" xfId="0" applyNumberFormat="1" applyFont="1" applyFill="1" applyBorder="1"/>
    <xf numFmtId="0" fontId="10" fillId="2" borderId="25" xfId="3" applyFont="1" applyFill="1" applyBorder="1" applyAlignment="1">
      <alignment horizontal="left"/>
    </xf>
    <xf numFmtId="49" fontId="9" fillId="2" borderId="27" xfId="3" applyNumberFormat="1" applyFont="1" applyFill="1" applyBorder="1" applyAlignment="1">
      <alignment horizontal="left"/>
    </xf>
    <xf numFmtId="0" fontId="10" fillId="2" borderId="25" xfId="3" applyFont="1" applyFill="1" applyBorder="1" applyAlignment="1">
      <alignment horizontal="left"/>
    </xf>
    <xf numFmtId="0" fontId="10" fillId="2" borderId="19" xfId="3" applyFont="1" applyFill="1" applyBorder="1"/>
    <xf numFmtId="49" fontId="2" fillId="2" borderId="28" xfId="3" applyNumberFormat="1" applyFont="1" applyFill="1" applyBorder="1" applyAlignment="1">
      <alignment horizontal="center"/>
    </xf>
    <xf numFmtId="0" fontId="31" fillId="2" borderId="17" xfId="3" applyFont="1" applyFill="1" applyBorder="1"/>
    <xf numFmtId="0" fontId="2" fillId="2" borderId="15" xfId="3" applyFill="1" applyBorder="1"/>
    <xf numFmtId="164" fontId="2" fillId="0" borderId="15" xfId="3" applyNumberFormat="1" applyFill="1" applyBorder="1"/>
    <xf numFmtId="4" fontId="2" fillId="0" borderId="66" xfId="1" applyNumberFormat="1" applyFont="1" applyFill="1" applyBorder="1" applyAlignment="1">
      <alignment vertical="center"/>
    </xf>
    <xf numFmtId="4" fontId="2" fillId="0" borderId="44" xfId="0" applyNumberFormat="1" applyFont="1" applyFill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2" fillId="2" borderId="17" xfId="0" applyNumberFormat="1" applyFont="1" applyFill="1" applyBorder="1"/>
    <xf numFmtId="3" fontId="2" fillId="2" borderId="17" xfId="3" applyNumberFormat="1" applyFont="1" applyFill="1" applyBorder="1"/>
    <xf numFmtId="164" fontId="2" fillId="2" borderId="17" xfId="3" applyNumberFormat="1" applyFont="1" applyFill="1" applyBorder="1"/>
    <xf numFmtId="0" fontId="2" fillId="0" borderId="17" xfId="0" applyFont="1" applyFill="1" applyBorder="1" applyAlignment="1">
      <alignment horizontal="left" vertical="center" wrapText="1"/>
    </xf>
    <xf numFmtId="3" fontId="2" fillId="2" borderId="15" xfId="3" applyNumberFormat="1" applyFont="1" applyFill="1" applyBorder="1"/>
    <xf numFmtId="164" fontId="2" fillId="0" borderId="15" xfId="3" applyNumberFormat="1" applyFont="1" applyFill="1" applyBorder="1"/>
    <xf numFmtId="3" fontId="13" fillId="2" borderId="17" xfId="1" applyNumberFormat="1" applyFont="1" applyFill="1" applyBorder="1"/>
    <xf numFmtId="4" fontId="2" fillId="0" borderId="15" xfId="0" applyNumberFormat="1" applyFont="1" applyFill="1" applyBorder="1"/>
    <xf numFmtId="49" fontId="10" fillId="0" borderId="14" xfId="0" applyNumberFormat="1" applyFont="1" applyFill="1" applyBorder="1" applyAlignment="1">
      <alignment horizontal="center"/>
    </xf>
    <xf numFmtId="4" fontId="10" fillId="0" borderId="27" xfId="0" applyNumberFormat="1" applyFont="1" applyFill="1" applyBorder="1"/>
    <xf numFmtId="0" fontId="0" fillId="0" borderId="11" xfId="0" applyBorder="1" applyAlignment="1">
      <alignment horizontal="left"/>
    </xf>
    <xf numFmtId="0" fontId="10" fillId="2" borderId="23" xfId="3" applyFont="1" applyFill="1" applyBorder="1" applyAlignment="1">
      <alignment horizontal="left"/>
    </xf>
    <xf numFmtId="0" fontId="10" fillId="2" borderId="24" xfId="3" applyFont="1" applyFill="1" applyBorder="1" applyAlignment="1">
      <alignment horizontal="left"/>
    </xf>
    <xf numFmtId="0" fontId="9" fillId="0" borderId="27" xfId="0" applyFont="1" applyFill="1" applyBorder="1" applyAlignment="1"/>
    <xf numFmtId="0" fontId="9" fillId="0" borderId="12" xfId="0" applyFont="1" applyFill="1" applyBorder="1" applyAlignment="1"/>
    <xf numFmtId="0" fontId="5" fillId="0" borderId="30" xfId="0" applyFont="1" applyFill="1" applyBorder="1" applyAlignment="1"/>
    <xf numFmtId="0" fontId="5" fillId="0" borderId="46" xfId="0" applyFont="1" applyFill="1" applyBorder="1" applyAlignment="1"/>
    <xf numFmtId="0" fontId="5" fillId="0" borderId="47" xfId="0" applyFont="1" applyFill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40" xfId="3" applyFont="1" applyFill="1" applyBorder="1" applyAlignment="1"/>
    <xf numFmtId="0" fontId="5" fillId="2" borderId="41" xfId="3" applyFont="1" applyFill="1" applyBorder="1" applyAlignment="1"/>
    <xf numFmtId="0" fontId="5" fillId="2" borderId="42" xfId="3" applyFont="1" applyFill="1" applyBorder="1" applyAlignment="1"/>
    <xf numFmtId="0" fontId="5" fillId="0" borderId="30" xfId="3" applyFont="1" applyFill="1" applyBorder="1" applyAlignment="1"/>
    <xf numFmtId="0" fontId="5" fillId="0" borderId="46" xfId="3" applyFont="1" applyFill="1" applyBorder="1" applyAlignment="1"/>
    <xf numFmtId="0" fontId="5" fillId="0" borderId="47" xfId="3" applyFont="1" applyFill="1" applyBorder="1" applyAlignment="1"/>
    <xf numFmtId="0" fontId="5" fillId="2" borderId="30" xfId="3" applyFont="1" applyFill="1" applyBorder="1" applyAlignment="1"/>
    <xf numFmtId="0" fontId="5" fillId="2" borderId="46" xfId="3" applyFont="1" applyFill="1" applyBorder="1" applyAlignment="1"/>
    <xf numFmtId="0" fontId="5" fillId="2" borderId="47" xfId="3" applyFont="1" applyFill="1" applyBorder="1" applyAlignment="1"/>
    <xf numFmtId="0" fontId="5" fillId="2" borderId="0" xfId="3" applyFont="1" applyFill="1" applyBorder="1" applyAlignment="1"/>
    <xf numFmtId="49" fontId="5" fillId="2" borderId="30" xfId="3" applyNumberFormat="1" applyFont="1" applyFill="1" applyBorder="1" applyAlignment="1">
      <alignment horizontal="left"/>
    </xf>
    <xf numFmtId="0" fontId="10" fillId="0" borderId="23" xfId="0" applyFont="1" applyFill="1" applyBorder="1" applyAlignment="1"/>
    <xf numFmtId="0" fontId="10" fillId="0" borderId="24" xfId="0" applyFont="1" applyFill="1" applyBorder="1" applyAlignment="1"/>
    <xf numFmtId="49" fontId="23" fillId="0" borderId="27" xfId="3" applyNumberFormat="1" applyFont="1" applyFill="1" applyBorder="1" applyAlignment="1" applyProtection="1">
      <alignment horizontal="left"/>
      <protection locked="0"/>
    </xf>
    <xf numFmtId="0" fontId="32" fillId="0" borderId="24" xfId="0" applyFont="1" applyBorder="1" applyAlignment="1">
      <alignment horizontal="left"/>
    </xf>
    <xf numFmtId="0" fontId="5" fillId="0" borderId="40" xfId="3" applyFont="1" applyFill="1" applyBorder="1" applyAlignment="1">
      <alignment horizontal="left" vertical="center"/>
    </xf>
    <xf numFmtId="0" fontId="5" fillId="0" borderId="41" xfId="3" applyFont="1" applyFill="1" applyBorder="1" applyAlignment="1">
      <alignment horizontal="left" vertical="center"/>
    </xf>
    <xf numFmtId="0" fontId="5" fillId="0" borderId="42" xfId="3" applyFont="1" applyFill="1" applyBorder="1" applyAlignment="1">
      <alignment horizontal="left" vertical="center"/>
    </xf>
    <xf numFmtId="0" fontId="9" fillId="0" borderId="27" xfId="3" applyFont="1" applyFill="1" applyBorder="1" applyAlignment="1">
      <alignment horizontal="left"/>
    </xf>
    <xf numFmtId="0" fontId="0" fillId="0" borderId="24" xfId="0" applyBorder="1" applyAlignment="1"/>
    <xf numFmtId="49" fontId="10" fillId="0" borderId="27" xfId="3" applyNumberFormat="1" applyFont="1" applyFill="1" applyBorder="1" applyAlignment="1">
      <alignment horizontal="left"/>
    </xf>
    <xf numFmtId="0" fontId="0" fillId="0" borderId="23" xfId="0" applyBorder="1" applyAlignment="1"/>
    <xf numFmtId="0" fontId="10" fillId="2" borderId="23" xfId="0" applyFont="1" applyFill="1" applyBorder="1" applyAlignment="1"/>
    <xf numFmtId="0" fontId="10" fillId="2" borderId="24" xfId="0" applyFont="1" applyFill="1" applyBorder="1" applyAlignment="1"/>
    <xf numFmtId="0" fontId="9" fillId="2" borderId="27" xfId="3" applyFont="1" applyFill="1" applyBorder="1" applyAlignment="1">
      <alignment horizontal="left"/>
    </xf>
    <xf numFmtId="0" fontId="0" fillId="2" borderId="24" xfId="0" applyFill="1" applyBorder="1" applyAlignment="1"/>
    <xf numFmtId="49" fontId="10" fillId="2" borderId="12" xfId="3" applyNumberFormat="1" applyFont="1" applyFill="1" applyBorder="1" applyAlignment="1">
      <alignment horizontal="left"/>
    </xf>
    <xf numFmtId="0" fontId="10" fillId="2" borderId="20" xfId="3" applyFont="1" applyFill="1" applyBorder="1" applyAlignment="1">
      <alignment horizontal="left"/>
    </xf>
    <xf numFmtId="49" fontId="10" fillId="2" borderId="14" xfId="3" applyNumberFormat="1" applyFont="1" applyFill="1" applyBorder="1" applyAlignment="1">
      <alignment horizontal="left"/>
    </xf>
    <xf numFmtId="0" fontId="10" fillId="2" borderId="25" xfId="3" applyFont="1" applyFill="1" applyBorder="1" applyAlignment="1">
      <alignment horizontal="left"/>
    </xf>
    <xf numFmtId="0" fontId="5" fillId="0" borderId="31" xfId="3" applyFont="1" applyFill="1" applyBorder="1" applyAlignment="1"/>
    <xf numFmtId="0" fontId="5" fillId="0" borderId="32" xfId="3" applyFont="1" applyFill="1" applyBorder="1" applyAlignment="1"/>
    <xf numFmtId="0" fontId="5" fillId="2" borderId="60" xfId="3" applyFont="1" applyFill="1" applyBorder="1" applyAlignment="1">
      <alignment horizontal="left" vertical="center"/>
    </xf>
    <xf numFmtId="0" fontId="5" fillId="2" borderId="11" xfId="3" applyFont="1" applyFill="1" applyBorder="1" applyAlignment="1">
      <alignment horizontal="left" vertical="center"/>
    </xf>
    <xf numFmtId="0" fontId="5" fillId="2" borderId="12" xfId="3" applyFont="1" applyFill="1" applyBorder="1" applyAlignment="1">
      <alignment horizontal="left" vertical="center"/>
    </xf>
    <xf numFmtId="0" fontId="9" fillId="2" borderId="27" xfId="0" applyFont="1" applyFill="1" applyBorder="1" applyAlignment="1"/>
    <xf numFmtId="0" fontId="9" fillId="2" borderId="12" xfId="0" applyFont="1" applyFill="1" applyBorder="1" applyAlignment="1"/>
    <xf numFmtId="0" fontId="5" fillId="2" borderId="30" xfId="0" applyFont="1" applyFill="1" applyBorder="1" applyAlignment="1"/>
    <xf numFmtId="0" fontId="5" fillId="2" borderId="46" xfId="0" applyFont="1" applyFill="1" applyBorder="1" applyAlignment="1"/>
    <xf numFmtId="0" fontId="5" fillId="2" borderId="47" xfId="0" applyFont="1" applyFill="1" applyBorder="1" applyAlignment="1"/>
    <xf numFmtId="0" fontId="18" fillId="0" borderId="0" xfId="0" applyFont="1" applyBorder="1" applyAlignment="1"/>
    <xf numFmtId="49" fontId="9" fillId="2" borderId="27" xfId="3" applyNumberFormat="1" applyFont="1" applyFill="1" applyBorder="1" applyAlignment="1">
      <alignment horizontal="left"/>
    </xf>
    <xf numFmtId="49" fontId="9" fillId="2" borderId="24" xfId="3" applyNumberFormat="1" applyFont="1" applyFill="1" applyBorder="1" applyAlignment="1">
      <alignment horizontal="left"/>
    </xf>
    <xf numFmtId="0" fontId="5" fillId="0" borderId="0" xfId="0" applyFont="1" applyBorder="1" applyAlignment="1"/>
    <xf numFmtId="0" fontId="5" fillId="0" borderId="0" xfId="1" applyFont="1" applyBorder="1" applyAlignment="1"/>
    <xf numFmtId="0" fontId="2" fillId="0" borderId="0" xfId="1" applyBorder="1" applyAlignment="1"/>
    <xf numFmtId="49" fontId="10" fillId="0" borderId="20" xfId="3" applyNumberFormat="1" applyFont="1" applyFill="1" applyBorder="1" applyAlignment="1">
      <alignment horizontal="left"/>
    </xf>
    <xf numFmtId="0" fontId="10" fillId="0" borderId="20" xfId="3" applyFont="1" applyFill="1" applyBorder="1" applyAlignment="1">
      <alignment horizontal="left"/>
    </xf>
  </cellXfs>
  <cellStyles count="5">
    <cellStyle name="Čárka" xfId="4" builtinId="3"/>
    <cellStyle name="Normální" xfId="0" builtinId="0"/>
    <cellStyle name="normální 2" xfId="3"/>
    <cellStyle name="normální_Rozbory 2014" xfId="1"/>
    <cellStyle name="normální_Rozbory_1.Q.201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G5" sqref="G5:I5"/>
    </sheetView>
  </sheetViews>
  <sheetFormatPr defaultRowHeight="15" x14ac:dyDescent="0.25"/>
  <cols>
    <col min="2" max="2" width="9.42578125" customWidth="1"/>
    <col min="3" max="3" width="55.5703125" customWidth="1"/>
    <col min="4" max="4" width="40.28515625" customWidth="1"/>
    <col min="5" max="5" width="13.85546875" customWidth="1"/>
    <col min="6" max="6" width="16.85546875" customWidth="1"/>
    <col min="7" max="7" width="11.7109375" customWidth="1"/>
    <col min="9" max="9" width="9.28515625" customWidth="1"/>
  </cols>
  <sheetData>
    <row r="1" spans="1:9" x14ac:dyDescent="0.25">
      <c r="F1" s="1415"/>
      <c r="G1" s="1415"/>
    </row>
    <row r="2" spans="1:9" ht="20.25" x14ac:dyDescent="0.25">
      <c r="C2" s="1" t="s">
        <v>603</v>
      </c>
      <c r="F2" s="1415"/>
      <c r="G2" s="1415" t="s">
        <v>674</v>
      </c>
      <c r="H2" s="1415"/>
    </row>
    <row r="3" spans="1:9" x14ac:dyDescent="0.25">
      <c r="F3" s="1414"/>
      <c r="G3" s="1414" t="s">
        <v>676</v>
      </c>
      <c r="H3" s="1414"/>
    </row>
    <row r="4" spans="1:9" ht="15.75" x14ac:dyDescent="0.25">
      <c r="C4" s="1435" t="s">
        <v>605</v>
      </c>
      <c r="D4" s="1435"/>
      <c r="F4" s="1414"/>
      <c r="G4" s="1414" t="s">
        <v>677</v>
      </c>
      <c r="H4" s="1414"/>
    </row>
    <row r="5" spans="1:9" ht="15.75" x14ac:dyDescent="0.25">
      <c r="A5" s="3"/>
      <c r="B5" s="4"/>
      <c r="C5" s="1436" t="s">
        <v>606</v>
      </c>
      <c r="D5" s="1436"/>
      <c r="G5" s="1426" t="s">
        <v>678</v>
      </c>
      <c r="H5" s="1426"/>
      <c r="I5" s="1426"/>
    </row>
    <row r="6" spans="1:9" ht="15.75" x14ac:dyDescent="0.25">
      <c r="A6" s="3"/>
      <c r="B6" s="2"/>
      <c r="C6" s="1435" t="s">
        <v>607</v>
      </c>
      <c r="D6" s="1435"/>
    </row>
    <row r="7" spans="1:9" ht="15.75" x14ac:dyDescent="0.25">
      <c r="A7" s="3"/>
      <c r="B7" s="2"/>
      <c r="C7" s="1434" t="s">
        <v>604</v>
      </c>
      <c r="D7" s="1434"/>
    </row>
    <row r="8" spans="1:9" ht="15.75" x14ac:dyDescent="0.25">
      <c r="A8" s="133"/>
      <c r="B8" s="127"/>
      <c r="C8" s="134"/>
      <c r="D8" s="117"/>
      <c r="E8" s="135"/>
      <c r="F8" s="135"/>
      <c r="G8" s="135"/>
      <c r="H8" s="135"/>
      <c r="I8" s="135"/>
    </row>
    <row r="9" spans="1:9" ht="18.75" thickBot="1" x14ac:dyDescent="0.3">
      <c r="A9" s="136" t="s">
        <v>0</v>
      </c>
      <c r="B9" s="137"/>
      <c r="C9" s="135"/>
      <c r="D9" s="117"/>
      <c r="E9" s="138"/>
      <c r="F9" s="135"/>
      <c r="G9" s="135"/>
      <c r="H9" s="135"/>
      <c r="I9" s="8" t="s">
        <v>633</v>
      </c>
    </row>
    <row r="10" spans="1:9" ht="15" customHeight="1" x14ac:dyDescent="0.25">
      <c r="A10" s="139" t="s">
        <v>1</v>
      </c>
      <c r="B10" s="140" t="s">
        <v>2</v>
      </c>
      <c r="C10" s="141" t="s">
        <v>3</v>
      </c>
      <c r="D10" s="142"/>
      <c r="E10" s="140" t="s">
        <v>4</v>
      </c>
      <c r="F10" s="140" t="s">
        <v>5</v>
      </c>
      <c r="G10" s="140" t="s">
        <v>6</v>
      </c>
      <c r="H10" s="140" t="s">
        <v>7</v>
      </c>
      <c r="I10" s="143" t="s">
        <v>7</v>
      </c>
    </row>
    <row r="11" spans="1:9" x14ac:dyDescent="0.25">
      <c r="A11" s="202" t="s">
        <v>8</v>
      </c>
      <c r="B11" s="144" t="s">
        <v>9</v>
      </c>
      <c r="C11" s="145" t="s">
        <v>10</v>
      </c>
      <c r="D11" s="146" t="s">
        <v>11</v>
      </c>
      <c r="E11" s="144" t="s">
        <v>12</v>
      </c>
      <c r="F11" s="144" t="s">
        <v>13</v>
      </c>
      <c r="G11" s="144" t="s">
        <v>517</v>
      </c>
      <c r="H11" s="144" t="s">
        <v>14</v>
      </c>
      <c r="I11" s="147" t="s">
        <v>15</v>
      </c>
    </row>
    <row r="12" spans="1:9" ht="15.75" thickBot="1" x14ac:dyDescent="0.3">
      <c r="A12" s="148" t="s">
        <v>16</v>
      </c>
      <c r="B12" s="149" t="s">
        <v>17</v>
      </c>
      <c r="C12" s="150"/>
      <c r="D12" s="151"/>
      <c r="E12" s="149" t="s">
        <v>291</v>
      </c>
      <c r="F12" s="149" t="s">
        <v>291</v>
      </c>
      <c r="G12" s="152"/>
      <c r="H12" s="152"/>
      <c r="I12" s="153"/>
    </row>
    <row r="13" spans="1:9" ht="15.75" x14ac:dyDescent="0.25">
      <c r="A13" s="789" t="s">
        <v>18</v>
      </c>
      <c r="B13" s="790"/>
      <c r="C13" s="167"/>
      <c r="D13" s="791"/>
      <c r="E13" s="792"/>
      <c r="F13" s="792"/>
      <c r="G13" s="793"/>
      <c r="H13" s="164"/>
      <c r="I13" s="154"/>
    </row>
    <row r="14" spans="1:9" x14ac:dyDescent="0.25">
      <c r="A14" s="470" t="s">
        <v>292</v>
      </c>
      <c r="B14" s="1404" t="s">
        <v>653</v>
      </c>
      <c r="C14" s="472"/>
      <c r="D14" s="471"/>
      <c r="E14" s="473">
        <f>SUM(E16+E18)</f>
        <v>1530</v>
      </c>
      <c r="F14" s="1075">
        <f t="shared" ref="F14:G14" si="0">SUM(F16+F18)</f>
        <v>1030</v>
      </c>
      <c r="G14" s="473">
        <f t="shared" si="0"/>
        <v>258</v>
      </c>
      <c r="H14" s="475">
        <f t="shared" ref="H14" si="1">G14/E14*100</f>
        <v>16.862745098039216</v>
      </c>
      <c r="I14" s="476">
        <f t="shared" ref="I14" si="2">G14/F14*100</f>
        <v>25.04854368932039</v>
      </c>
    </row>
    <row r="15" spans="1:9" x14ac:dyDescent="0.25">
      <c r="A15" s="477"/>
      <c r="B15" s="471"/>
      <c r="C15" s="478" t="s">
        <v>293</v>
      </c>
      <c r="D15" s="471"/>
      <c r="E15" s="473"/>
      <c r="F15" s="474"/>
      <c r="G15" s="461"/>
      <c r="H15" s="462"/>
      <c r="I15" s="463"/>
    </row>
    <row r="16" spans="1:9" ht="15.75" x14ac:dyDescent="0.25">
      <c r="A16" s="455"/>
      <c r="B16" s="456"/>
      <c r="C16" s="457" t="s">
        <v>19</v>
      </c>
      <c r="D16" s="457" t="s">
        <v>20</v>
      </c>
      <c r="E16" s="479">
        <v>1500</v>
      </c>
      <c r="F16" s="1076">
        <v>1000</v>
      </c>
      <c r="G16" s="461">
        <v>258</v>
      </c>
      <c r="H16" s="480">
        <f t="shared" ref="H16:H18" si="3">G16/E16*100</f>
        <v>17.2</v>
      </c>
      <c r="I16" s="481">
        <f t="shared" ref="I16:I18" si="4">G16/F16*100</f>
        <v>25.8</v>
      </c>
    </row>
    <row r="17" spans="1:9" ht="15.75" x14ac:dyDescent="0.25">
      <c r="A17" s="455"/>
      <c r="B17" s="456"/>
      <c r="C17" s="457" t="s">
        <v>21</v>
      </c>
      <c r="D17" s="457"/>
      <c r="E17" s="459"/>
      <c r="F17" s="460"/>
      <c r="G17" s="461"/>
      <c r="H17" s="480"/>
      <c r="I17" s="481"/>
    </row>
    <row r="18" spans="1:9" ht="15.75" x14ac:dyDescent="0.25">
      <c r="A18" s="455"/>
      <c r="B18" s="456"/>
      <c r="C18" s="457" t="s">
        <v>294</v>
      </c>
      <c r="D18" s="457" t="s">
        <v>20</v>
      </c>
      <c r="E18" s="459">
        <v>30</v>
      </c>
      <c r="F18" s="1076">
        <v>30</v>
      </c>
      <c r="G18" s="461">
        <v>0</v>
      </c>
      <c r="H18" s="480">
        <f t="shared" si="3"/>
        <v>0</v>
      </c>
      <c r="I18" s="481">
        <f t="shared" si="4"/>
        <v>0</v>
      </c>
    </row>
    <row r="19" spans="1:9" ht="15.75" customHeight="1" x14ac:dyDescent="0.25">
      <c r="A19" s="455"/>
      <c r="B19" s="456"/>
      <c r="C19" s="457"/>
      <c r="D19" s="458"/>
      <c r="E19" s="459"/>
      <c r="F19" s="460"/>
      <c r="G19" s="461"/>
      <c r="H19" s="462"/>
      <c r="I19" s="463"/>
    </row>
    <row r="20" spans="1:9" x14ac:dyDescent="0.25">
      <c r="A20" s="482" t="s">
        <v>22</v>
      </c>
      <c r="B20" s="1427" t="s">
        <v>654</v>
      </c>
      <c r="C20" s="1427"/>
      <c r="D20" s="1428"/>
      <c r="E20" s="483">
        <f>SUM(E21:E24)</f>
        <v>1200</v>
      </c>
      <c r="F20" s="1077">
        <f>SUM(F21:F24)</f>
        <v>3000</v>
      </c>
      <c r="G20" s="1078">
        <f>SUM(G21:G24)</f>
        <v>944</v>
      </c>
      <c r="H20" s="475">
        <f t="shared" ref="H20:H22" si="5">G20/E20*100</f>
        <v>78.666666666666657</v>
      </c>
      <c r="I20" s="476">
        <f t="shared" ref="I20:I23" si="6">G20/F20*100</f>
        <v>31.466666666666665</v>
      </c>
    </row>
    <row r="21" spans="1:9" s="389" customFormat="1" x14ac:dyDescent="0.25">
      <c r="A21" s="485"/>
      <c r="B21" s="486"/>
      <c r="C21" s="457" t="s">
        <v>23</v>
      </c>
      <c r="D21" s="457" t="s">
        <v>20</v>
      </c>
      <c r="E21" s="459">
        <v>200</v>
      </c>
      <c r="F21" s="1076">
        <v>200</v>
      </c>
      <c r="G21" s="835">
        <v>0</v>
      </c>
      <c r="H21" s="480">
        <f t="shared" si="5"/>
        <v>0</v>
      </c>
      <c r="I21" s="481">
        <f t="shared" si="6"/>
        <v>0</v>
      </c>
    </row>
    <row r="22" spans="1:9" s="389" customFormat="1" x14ac:dyDescent="0.25">
      <c r="A22" s="464"/>
      <c r="B22" s="486"/>
      <c r="C22" s="457" t="s">
        <v>24</v>
      </c>
      <c r="D22" s="457" t="s">
        <v>20</v>
      </c>
      <c r="E22" s="479">
        <v>1000</v>
      </c>
      <c r="F22" s="1076">
        <v>1800</v>
      </c>
      <c r="G22" s="835">
        <v>944</v>
      </c>
      <c r="H22" s="480">
        <f t="shared" si="5"/>
        <v>94.399999999999991</v>
      </c>
      <c r="I22" s="481">
        <f t="shared" si="6"/>
        <v>52.44444444444445</v>
      </c>
    </row>
    <row r="23" spans="1:9" s="389" customFormat="1" x14ac:dyDescent="0.25">
      <c r="A23" s="464"/>
      <c r="B23" s="486"/>
      <c r="C23" s="457" t="s">
        <v>457</v>
      </c>
      <c r="D23" s="457" t="s">
        <v>20</v>
      </c>
      <c r="E23" s="459">
        <v>0</v>
      </c>
      <c r="F23" s="1076">
        <v>1000</v>
      </c>
      <c r="G23" s="835">
        <v>0</v>
      </c>
      <c r="H23" s="480">
        <v>0</v>
      </c>
      <c r="I23" s="481">
        <f t="shared" si="6"/>
        <v>0</v>
      </c>
    </row>
    <row r="24" spans="1:9" ht="15.75" customHeight="1" x14ac:dyDescent="0.25">
      <c r="A24" s="464"/>
      <c r="B24" s="486"/>
      <c r="C24" s="457"/>
      <c r="D24" s="457"/>
      <c r="E24" s="459"/>
      <c r="F24" s="460"/>
      <c r="G24" s="835"/>
      <c r="H24" s="480"/>
      <c r="I24" s="481"/>
    </row>
    <row r="25" spans="1:9" x14ac:dyDescent="0.25">
      <c r="A25" s="482" t="s">
        <v>22</v>
      </c>
      <c r="B25" s="1427" t="s">
        <v>654</v>
      </c>
      <c r="C25" s="1427"/>
      <c r="D25" s="1428"/>
      <c r="E25" s="459"/>
      <c r="F25" s="460"/>
      <c r="G25" s="835"/>
      <c r="H25" s="480"/>
      <c r="I25" s="481"/>
    </row>
    <row r="26" spans="1:9" s="389" customFormat="1" x14ac:dyDescent="0.25">
      <c r="A26" s="464"/>
      <c r="B26" s="488">
        <v>21</v>
      </c>
      <c r="C26" s="487" t="s">
        <v>295</v>
      </c>
      <c r="D26" s="487"/>
      <c r="E26" s="473">
        <f>SUM(E27:E29)</f>
        <v>3581</v>
      </c>
      <c r="F26" s="1075">
        <f t="shared" ref="F26:G26" si="7">SUM(F27:F29)</f>
        <v>3581</v>
      </c>
      <c r="G26" s="1079">
        <f t="shared" si="7"/>
        <v>287</v>
      </c>
      <c r="H26" s="475">
        <f t="shared" ref="H26:H29" si="8">G26/E26*100</f>
        <v>8.0145210834962306</v>
      </c>
      <c r="I26" s="476">
        <f t="shared" ref="I26:I29" si="9">G26/F26*100</f>
        <v>8.0145210834962306</v>
      </c>
    </row>
    <row r="27" spans="1:9" x14ac:dyDescent="0.25">
      <c r="A27" s="464"/>
      <c r="B27" s="486"/>
      <c r="C27" s="457" t="s">
        <v>296</v>
      </c>
      <c r="D27" s="457" t="s">
        <v>20</v>
      </c>
      <c r="E27" s="479">
        <v>1179</v>
      </c>
      <c r="F27" s="1076">
        <v>1179</v>
      </c>
      <c r="G27" s="835">
        <v>105</v>
      </c>
      <c r="H27" s="480">
        <f t="shared" si="8"/>
        <v>8.9058524173027998</v>
      </c>
      <c r="I27" s="481">
        <f t="shared" si="9"/>
        <v>8.9058524173027998</v>
      </c>
    </row>
    <row r="28" spans="1:9" x14ac:dyDescent="0.25">
      <c r="A28" s="464"/>
      <c r="B28" s="486"/>
      <c r="C28" s="457" t="s">
        <v>297</v>
      </c>
      <c r="D28" s="457" t="s">
        <v>20</v>
      </c>
      <c r="E28" s="479">
        <v>2100</v>
      </c>
      <c r="F28" s="1076">
        <v>2100</v>
      </c>
      <c r="G28" s="1080">
        <v>0</v>
      </c>
      <c r="H28" s="480">
        <f t="shared" si="8"/>
        <v>0</v>
      </c>
      <c r="I28" s="481">
        <f t="shared" si="9"/>
        <v>0</v>
      </c>
    </row>
    <row r="29" spans="1:9" x14ac:dyDescent="0.25">
      <c r="A29" s="464"/>
      <c r="B29" s="486"/>
      <c r="C29" s="457" t="s">
        <v>298</v>
      </c>
      <c r="D29" s="457" t="s">
        <v>20</v>
      </c>
      <c r="E29" s="459">
        <v>302</v>
      </c>
      <c r="F29" s="1076">
        <v>302</v>
      </c>
      <c r="G29" s="1080">
        <v>182</v>
      </c>
      <c r="H29" s="480">
        <f t="shared" si="8"/>
        <v>60.264900662251655</v>
      </c>
      <c r="I29" s="481">
        <f t="shared" si="9"/>
        <v>60.264900662251655</v>
      </c>
    </row>
    <row r="30" spans="1:9" x14ac:dyDescent="0.25">
      <c r="A30" s="464"/>
      <c r="B30" s="457"/>
      <c r="C30" s="457"/>
      <c r="D30" s="457"/>
      <c r="E30" s="459"/>
      <c r="F30" s="1076"/>
      <c r="G30" s="835"/>
      <c r="H30" s="462"/>
      <c r="I30" s="463"/>
    </row>
    <row r="31" spans="1:9" s="389" customFormat="1" x14ac:dyDescent="0.25">
      <c r="A31" s="492" t="s">
        <v>282</v>
      </c>
      <c r="B31" s="489" t="s">
        <v>655</v>
      </c>
      <c r="C31" s="490"/>
      <c r="D31" s="794"/>
      <c r="E31" s="795">
        <f>E34</f>
        <v>100</v>
      </c>
      <c r="F31" s="1081">
        <f>F34+F32</f>
        <v>231</v>
      </c>
      <c r="G31" s="1082">
        <f>G34+G32</f>
        <v>45</v>
      </c>
      <c r="H31" s="796">
        <f t="shared" ref="H31" si="10">G31/E31*100</f>
        <v>45</v>
      </c>
      <c r="I31" s="476">
        <f t="shared" ref="I31:I32" si="11">G31/F31*100</f>
        <v>19.480519480519483</v>
      </c>
    </row>
    <row r="32" spans="1:9" s="389" customFormat="1" x14ac:dyDescent="0.25">
      <c r="A32" s="477"/>
      <c r="B32" s="1071"/>
      <c r="C32" s="422" t="s">
        <v>456</v>
      </c>
      <c r="D32" s="216" t="s">
        <v>236</v>
      </c>
      <c r="E32" s="800">
        <v>0</v>
      </c>
      <c r="F32" s="1083">
        <v>131</v>
      </c>
      <c r="G32" s="1084">
        <v>45</v>
      </c>
      <c r="H32" s="591">
        <v>0</v>
      </c>
      <c r="I32" s="481">
        <f t="shared" si="11"/>
        <v>34.351145038167942</v>
      </c>
    </row>
    <row r="33" spans="1:10" x14ac:dyDescent="0.25">
      <c r="A33" s="797"/>
      <c r="B33" s="798"/>
      <c r="C33" s="799" t="s">
        <v>27</v>
      </c>
      <c r="D33" s="799" t="s">
        <v>25</v>
      </c>
      <c r="E33" s="621"/>
      <c r="F33" s="462"/>
      <c r="G33" s="1085"/>
      <c r="H33" s="462"/>
      <c r="I33" s="707"/>
    </row>
    <row r="34" spans="1:10" ht="15.75" thickBot="1" x14ac:dyDescent="0.3">
      <c r="A34" s="1407"/>
      <c r="B34" s="1408"/>
      <c r="C34" s="1409"/>
      <c r="D34" s="794" t="s">
        <v>26</v>
      </c>
      <c r="E34" s="1410">
        <v>100</v>
      </c>
      <c r="F34" s="1411">
        <v>100</v>
      </c>
      <c r="G34" s="886">
        <v>0</v>
      </c>
      <c r="H34" s="969">
        <f>G34/E34*100</f>
        <v>0</v>
      </c>
      <c r="I34" s="970">
        <f>G34/F34*100</f>
        <v>0</v>
      </c>
    </row>
    <row r="35" spans="1:10" ht="16.5" thickBot="1" x14ac:dyDescent="0.3">
      <c r="A35" s="1399" t="s">
        <v>28</v>
      </c>
      <c r="B35" s="465"/>
      <c r="C35" s="466"/>
      <c r="D35" s="466"/>
      <c r="E35" s="467">
        <f>E20+E31+E14+F26</f>
        <v>6411</v>
      </c>
      <c r="F35" s="820">
        <f>F20+F31+F14+F26</f>
        <v>7842</v>
      </c>
      <c r="G35" s="467">
        <f>G20+G31+G14+G26</f>
        <v>1534</v>
      </c>
      <c r="H35" s="468">
        <f>G35/E35*100</f>
        <v>23.927624395570113</v>
      </c>
      <c r="I35" s="469">
        <f>G35/F35*100</f>
        <v>19.561336393777097</v>
      </c>
      <c r="J35" s="389"/>
    </row>
    <row r="36" spans="1:10" ht="10.5" customHeight="1" thickBot="1" x14ac:dyDescent="0.3">
      <c r="A36" s="1400"/>
      <c r="B36" s="801"/>
      <c r="C36" s="802"/>
      <c r="D36" s="801"/>
      <c r="E36" s="803"/>
      <c r="F36" s="804"/>
      <c r="G36" s="804"/>
      <c r="H36" s="805"/>
      <c r="I36" s="1398"/>
      <c r="J36" s="389"/>
    </row>
    <row r="37" spans="1:10" x14ac:dyDescent="0.25">
      <c r="A37" s="297" t="s">
        <v>1</v>
      </c>
      <c r="B37" s="298" t="s">
        <v>2</v>
      </c>
      <c r="C37" s="299" t="s">
        <v>3</v>
      </c>
      <c r="D37" s="300"/>
      <c r="E37" s="273" t="s">
        <v>263</v>
      </c>
      <c r="F37" s="313" t="s">
        <v>5</v>
      </c>
      <c r="G37" s="156" t="s">
        <v>6</v>
      </c>
      <c r="H37" s="10" t="s">
        <v>7</v>
      </c>
      <c r="I37" s="20" t="s">
        <v>7</v>
      </c>
    </row>
    <row r="38" spans="1:10" x14ac:dyDescent="0.25">
      <c r="A38" s="301" t="s">
        <v>8</v>
      </c>
      <c r="B38" s="302" t="s">
        <v>9</v>
      </c>
      <c r="C38" s="303" t="s">
        <v>10</v>
      </c>
      <c r="D38" s="304" t="s">
        <v>11</v>
      </c>
      <c r="E38" s="284" t="s">
        <v>264</v>
      </c>
      <c r="F38" s="314" t="s">
        <v>13</v>
      </c>
      <c r="G38" s="144" t="s">
        <v>517</v>
      </c>
      <c r="H38" s="13" t="s">
        <v>14</v>
      </c>
      <c r="I38" s="24" t="s">
        <v>15</v>
      </c>
    </row>
    <row r="39" spans="1:10" ht="15.75" thickBot="1" x14ac:dyDescent="0.3">
      <c r="A39" s="305" t="s">
        <v>16</v>
      </c>
      <c r="B39" s="306" t="s">
        <v>17</v>
      </c>
      <c r="C39" s="307"/>
      <c r="D39" s="308"/>
      <c r="E39" s="279" t="s">
        <v>291</v>
      </c>
      <c r="F39" s="315" t="s">
        <v>291</v>
      </c>
      <c r="G39" s="428"/>
      <c r="H39" s="16"/>
      <c r="I39" s="28"/>
    </row>
    <row r="40" spans="1:10" ht="15.75" x14ac:dyDescent="0.25">
      <c r="A40" s="309" t="s">
        <v>42</v>
      </c>
      <c r="B40" s="310"/>
      <c r="C40" s="311"/>
      <c r="D40" s="312"/>
      <c r="E40" s="285"/>
      <c r="F40" s="207"/>
      <c r="G40" s="425"/>
      <c r="H40" s="17"/>
      <c r="I40" s="100"/>
    </row>
    <row r="41" spans="1:10" x14ac:dyDescent="0.25">
      <c r="A41" s="201" t="s">
        <v>22</v>
      </c>
      <c r="B41" s="1429" t="s">
        <v>654</v>
      </c>
      <c r="C41" s="1430"/>
      <c r="D41" s="182"/>
      <c r="E41" s="180">
        <f>E43+E44+E42</f>
        <v>9000</v>
      </c>
      <c r="F41" s="678">
        <f t="shared" ref="F41:G41" si="12">F43+F44+F42</f>
        <v>0</v>
      </c>
      <c r="G41" s="180">
        <f t="shared" si="12"/>
        <v>0</v>
      </c>
      <c r="H41" s="475">
        <f t="shared" ref="H41" si="13">G41/E41*100</f>
        <v>0</v>
      </c>
      <c r="I41" s="476">
        <v>0</v>
      </c>
    </row>
    <row r="42" spans="1:10" x14ac:dyDescent="0.25">
      <c r="A42" s="201"/>
      <c r="B42" s="296"/>
      <c r="C42" s="457" t="s">
        <v>611</v>
      </c>
      <c r="D42" s="216" t="s">
        <v>20</v>
      </c>
      <c r="E42" s="806">
        <v>1000</v>
      </c>
      <c r="F42" s="808">
        <v>0</v>
      </c>
      <c r="G42" s="181">
        <f t="shared" ref="G42" si="14">G43+G44</f>
        <v>0</v>
      </c>
      <c r="H42" s="190">
        <f>G42/E41*100</f>
        <v>0</v>
      </c>
      <c r="I42" s="481">
        <v>0</v>
      </c>
    </row>
    <row r="43" spans="1:10" x14ac:dyDescent="0.25">
      <c r="A43" s="200"/>
      <c r="B43" s="296"/>
      <c r="C43" s="230" t="s">
        <v>612</v>
      </c>
      <c r="D43" s="216" t="s">
        <v>20</v>
      </c>
      <c r="E43" s="807">
        <v>2000</v>
      </c>
      <c r="F43" s="808">
        <v>0</v>
      </c>
      <c r="G43" s="418">
        <v>0</v>
      </c>
      <c r="H43" s="190">
        <f>G43/E42*100</f>
        <v>0</v>
      </c>
      <c r="I43" s="185">
        <v>0</v>
      </c>
    </row>
    <row r="44" spans="1:10" ht="15.75" thickBot="1" x14ac:dyDescent="0.3">
      <c r="A44" s="203"/>
      <c r="B44" s="183"/>
      <c r="C44" s="231" t="s">
        <v>613</v>
      </c>
      <c r="D44" s="216" t="s">
        <v>20</v>
      </c>
      <c r="E44" s="646">
        <v>6000</v>
      </c>
      <c r="F44" s="809">
        <v>0</v>
      </c>
      <c r="G44" s="835">
        <v>0</v>
      </c>
      <c r="H44" s="190">
        <f>G44/E44*100</f>
        <v>0</v>
      </c>
      <c r="I44" s="185">
        <v>0</v>
      </c>
    </row>
    <row r="45" spans="1:10" ht="16.5" thickBot="1" x14ac:dyDescent="0.3">
      <c r="A45" s="1431" t="s">
        <v>43</v>
      </c>
      <c r="B45" s="1432"/>
      <c r="C45" s="1433"/>
      <c r="D45" s="116"/>
      <c r="E45" s="209">
        <f>E41</f>
        <v>9000</v>
      </c>
      <c r="F45" s="420">
        <f t="shared" ref="F45:G45" si="15">F41</f>
        <v>0</v>
      </c>
      <c r="G45" s="209">
        <f t="shared" si="15"/>
        <v>0</v>
      </c>
      <c r="H45" s="184">
        <f>G45/E45*100</f>
        <v>0</v>
      </c>
      <c r="I45" s="194">
        <v>0</v>
      </c>
    </row>
    <row r="46" spans="1:10" ht="15.75" thickBot="1" x14ac:dyDescent="0.3">
      <c r="A46" s="1136"/>
      <c r="B46" s="1136"/>
      <c r="C46" s="1136"/>
      <c r="D46" s="1136"/>
      <c r="E46" s="1136"/>
      <c r="F46" s="1137"/>
      <c r="G46" s="1138"/>
      <c r="H46" s="1139"/>
      <c r="I46" s="1139"/>
    </row>
    <row r="47" spans="1:10" ht="16.5" thickBot="1" x14ac:dyDescent="0.3">
      <c r="A47" s="205" t="s">
        <v>44</v>
      </c>
      <c r="B47" s="239"/>
      <c r="C47" s="239"/>
      <c r="D47" s="1230"/>
      <c r="E47" s="206">
        <f>E35+E45</f>
        <v>15411</v>
      </c>
      <c r="F47" s="679">
        <f t="shared" ref="F47:G47" si="16">F35+F45</f>
        <v>7842</v>
      </c>
      <c r="G47" s="206">
        <f t="shared" si="16"/>
        <v>1534</v>
      </c>
      <c r="H47" s="184">
        <f>G47/E47*100</f>
        <v>9.953929011744858</v>
      </c>
      <c r="I47" s="194">
        <f>G47/F47*100</f>
        <v>19.561336393777097</v>
      </c>
    </row>
  </sheetData>
  <mergeCells count="9">
    <mergeCell ref="C4:D4"/>
    <mergeCell ref="C5:D5"/>
    <mergeCell ref="C6:D6"/>
    <mergeCell ref="B20:D20"/>
    <mergeCell ref="G5:I5"/>
    <mergeCell ref="B25:D25"/>
    <mergeCell ref="B41:C41"/>
    <mergeCell ref="A45:C45"/>
    <mergeCell ref="C7:D7"/>
  </mergeCells>
  <pageMargins left="0.23622047244094491" right="0" top="0.35433070866141736" bottom="0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9"/>
  <sheetViews>
    <sheetView workbookViewId="0">
      <selection activeCell="C40" sqref="C40"/>
    </sheetView>
  </sheetViews>
  <sheetFormatPr defaultRowHeight="15" x14ac:dyDescent="0.25"/>
  <cols>
    <col min="1" max="1" width="8.5703125" customWidth="1"/>
    <col min="2" max="2" width="10" customWidth="1"/>
    <col min="3" max="3" width="53.7109375" customWidth="1"/>
    <col min="4" max="4" width="45.140625" customWidth="1"/>
    <col min="5" max="5" width="13" customWidth="1"/>
    <col min="6" max="6" width="15.5703125" customWidth="1"/>
    <col min="7" max="7" width="10.7109375" style="427" customWidth="1"/>
    <col min="8" max="9" width="8.42578125" customWidth="1"/>
  </cols>
  <sheetData>
    <row r="3" spans="1:9" ht="15.75" x14ac:dyDescent="0.25">
      <c r="A3" s="136" t="s">
        <v>29</v>
      </c>
      <c r="B3" s="135"/>
      <c r="C3" s="135"/>
      <c r="D3" s="117"/>
      <c r="E3" s="135"/>
      <c r="F3" s="135"/>
      <c r="H3" s="135"/>
      <c r="I3" s="135"/>
    </row>
    <row r="4" spans="1:9" ht="15.75" thickBot="1" x14ac:dyDescent="0.3">
      <c r="A4" s="135"/>
      <c r="B4" s="135"/>
      <c r="C4" s="135"/>
      <c r="D4" s="117" t="s">
        <v>30</v>
      </c>
      <c r="E4" s="138"/>
      <c r="F4" s="135"/>
      <c r="H4" s="135"/>
      <c r="I4" s="8" t="s">
        <v>634</v>
      </c>
    </row>
    <row r="5" spans="1:9" x14ac:dyDescent="0.25">
      <c r="A5" s="155" t="s">
        <v>1</v>
      </c>
      <c r="B5" s="140" t="s">
        <v>2</v>
      </c>
      <c r="C5" s="156" t="s">
        <v>3</v>
      </c>
      <c r="D5" s="142"/>
      <c r="E5" s="156" t="s">
        <v>4</v>
      </c>
      <c r="F5" s="140" t="s">
        <v>5</v>
      </c>
      <c r="G5" s="156" t="s">
        <v>6</v>
      </c>
      <c r="H5" s="140" t="s">
        <v>7</v>
      </c>
      <c r="I5" s="157" t="s">
        <v>7</v>
      </c>
    </row>
    <row r="6" spans="1:9" x14ac:dyDescent="0.25">
      <c r="A6" s="158" t="s">
        <v>8</v>
      </c>
      <c r="B6" s="144" t="s">
        <v>9</v>
      </c>
      <c r="C6" s="159" t="s">
        <v>10</v>
      </c>
      <c r="D6" s="146" t="s">
        <v>11</v>
      </c>
      <c r="E6" s="159" t="s">
        <v>12</v>
      </c>
      <c r="F6" s="144" t="s">
        <v>13</v>
      </c>
      <c r="G6" s="144" t="s">
        <v>517</v>
      </c>
      <c r="H6" s="144" t="s">
        <v>14</v>
      </c>
      <c r="I6" s="160" t="s">
        <v>15</v>
      </c>
    </row>
    <row r="7" spans="1:9" ht="15.75" thickBot="1" x14ac:dyDescent="0.3">
      <c r="A7" s="161" t="s">
        <v>16</v>
      </c>
      <c r="B7" s="149" t="s">
        <v>17</v>
      </c>
      <c r="C7" s="162"/>
      <c r="D7" s="151"/>
      <c r="E7" s="162" t="s">
        <v>291</v>
      </c>
      <c r="F7" s="149" t="s">
        <v>291</v>
      </c>
      <c r="G7" s="428"/>
      <c r="H7" s="152"/>
      <c r="I7" s="163"/>
    </row>
    <row r="8" spans="1:9" ht="15.75" x14ac:dyDescent="0.25">
      <c r="A8" s="374" t="s">
        <v>18</v>
      </c>
      <c r="B8" s="375"/>
      <c r="C8" s="376"/>
      <c r="D8" s="377"/>
      <c r="E8" s="373"/>
      <c r="F8" s="373"/>
      <c r="G8" s="425"/>
      <c r="H8" s="373"/>
      <c r="I8" s="378"/>
    </row>
    <row r="9" spans="1:9" x14ac:dyDescent="0.25">
      <c r="A9" s="227" t="s">
        <v>31</v>
      </c>
      <c r="B9" s="370" t="s">
        <v>656</v>
      </c>
      <c r="C9" s="228"/>
      <c r="D9" s="228"/>
      <c r="E9" s="248">
        <f>SUM(E10:E18)</f>
        <v>51500</v>
      </c>
      <c r="F9" s="609">
        <f>SUM(F10:F18)</f>
        <v>51092</v>
      </c>
      <c r="G9" s="426">
        <f>SUM(G10:G18)</f>
        <v>18234</v>
      </c>
      <c r="H9" s="188">
        <f t="shared" ref="H9:H16" si="0">G9/E9*100</f>
        <v>35.40582524271845</v>
      </c>
      <c r="I9" s="189">
        <f t="shared" ref="I9:I22" si="1">G9/F9*100</f>
        <v>35.688561810068116</v>
      </c>
    </row>
    <row r="10" spans="1:9" x14ac:dyDescent="0.25">
      <c r="A10" s="229"/>
      <c r="B10" s="230"/>
      <c r="C10" s="230" t="s">
        <v>32</v>
      </c>
      <c r="D10" s="230" t="s">
        <v>33</v>
      </c>
      <c r="E10" s="219">
        <v>3500</v>
      </c>
      <c r="F10" s="380">
        <v>3500</v>
      </c>
      <c r="G10" s="1086">
        <v>1299</v>
      </c>
      <c r="H10" s="286">
        <f t="shared" si="0"/>
        <v>37.114285714285714</v>
      </c>
      <c r="I10" s="287">
        <f t="shared" si="1"/>
        <v>37.114285714285714</v>
      </c>
    </row>
    <row r="11" spans="1:9" x14ac:dyDescent="0.25">
      <c r="A11" s="232"/>
      <c r="B11" s="230"/>
      <c r="C11" s="230" t="s">
        <v>280</v>
      </c>
      <c r="D11" s="230" t="s">
        <v>34</v>
      </c>
      <c r="E11" s="219">
        <v>3900</v>
      </c>
      <c r="F11" s="380">
        <v>3900</v>
      </c>
      <c r="G11" s="1086">
        <v>1445</v>
      </c>
      <c r="H11" s="286">
        <f t="shared" si="0"/>
        <v>37.051282051282051</v>
      </c>
      <c r="I11" s="287">
        <f>G11/F11*100</f>
        <v>37.051282051282051</v>
      </c>
    </row>
    <row r="12" spans="1:9" x14ac:dyDescent="0.25">
      <c r="A12" s="232"/>
      <c r="B12" s="230"/>
      <c r="C12" s="230" t="s">
        <v>299</v>
      </c>
      <c r="D12" s="230" t="s">
        <v>34</v>
      </c>
      <c r="E12" s="219">
        <v>1900</v>
      </c>
      <c r="F12" s="380">
        <v>1900</v>
      </c>
      <c r="G12" s="1086">
        <v>760</v>
      </c>
      <c r="H12" s="286">
        <f t="shared" si="0"/>
        <v>40</v>
      </c>
      <c r="I12" s="287">
        <f>G12/F12*100</f>
        <v>40</v>
      </c>
    </row>
    <row r="13" spans="1:9" x14ac:dyDescent="0.25">
      <c r="A13" s="232"/>
      <c r="B13" s="230"/>
      <c r="C13" s="230" t="s">
        <v>35</v>
      </c>
      <c r="D13" s="230" t="s">
        <v>36</v>
      </c>
      <c r="E13" s="219">
        <v>200</v>
      </c>
      <c r="F13" s="380">
        <v>200</v>
      </c>
      <c r="G13" s="1086">
        <v>16</v>
      </c>
      <c r="H13" s="286">
        <f t="shared" si="0"/>
        <v>8</v>
      </c>
      <c r="I13" s="287">
        <f t="shared" si="1"/>
        <v>8</v>
      </c>
    </row>
    <row r="14" spans="1:9" x14ac:dyDescent="0.25">
      <c r="A14" s="232"/>
      <c r="B14" s="230"/>
      <c r="C14" s="230" t="s">
        <v>37</v>
      </c>
      <c r="D14" s="230" t="s">
        <v>38</v>
      </c>
      <c r="E14" s="219">
        <v>1000</v>
      </c>
      <c r="F14" s="380">
        <v>530</v>
      </c>
      <c r="G14" s="1086">
        <v>59</v>
      </c>
      <c r="H14" s="286">
        <f t="shared" si="0"/>
        <v>5.8999999999999995</v>
      </c>
      <c r="I14" s="287">
        <f t="shared" si="1"/>
        <v>11.132075471698114</v>
      </c>
    </row>
    <row r="15" spans="1:9" x14ac:dyDescent="0.25">
      <c r="A15" s="371"/>
      <c r="B15" s="317"/>
      <c r="C15" s="230" t="s">
        <v>39</v>
      </c>
      <c r="D15" s="230" t="s">
        <v>40</v>
      </c>
      <c r="E15" s="219">
        <v>39500</v>
      </c>
      <c r="F15" s="380">
        <v>39500</v>
      </c>
      <c r="G15" s="1086">
        <v>14655</v>
      </c>
      <c r="H15" s="286">
        <f t="shared" si="0"/>
        <v>37.101265822784811</v>
      </c>
      <c r="I15" s="287">
        <f t="shared" si="1"/>
        <v>37.101265822784811</v>
      </c>
    </row>
    <row r="16" spans="1:9" x14ac:dyDescent="0.25">
      <c r="A16" s="234"/>
      <c r="B16" s="235"/>
      <c r="C16" s="236" t="s">
        <v>300</v>
      </c>
      <c r="D16" s="230" t="s">
        <v>40</v>
      </c>
      <c r="E16" s="219">
        <v>500</v>
      </c>
      <c r="F16" s="380">
        <v>500</v>
      </c>
      <c r="G16" s="1086">
        <v>0</v>
      </c>
      <c r="H16" s="286">
        <f t="shared" si="0"/>
        <v>0</v>
      </c>
      <c r="I16" s="287">
        <f t="shared" si="1"/>
        <v>0</v>
      </c>
    </row>
    <row r="17" spans="1:9" x14ac:dyDescent="0.25">
      <c r="A17" s="234"/>
      <c r="B17" s="235"/>
      <c r="C17" s="236" t="s">
        <v>458</v>
      </c>
      <c r="D17" s="236" t="s">
        <v>40</v>
      </c>
      <c r="E17" s="219">
        <v>0</v>
      </c>
      <c r="F17" s="1083">
        <v>62</v>
      </c>
      <c r="G17" s="418">
        <v>0</v>
      </c>
      <c r="H17" s="286">
        <v>0</v>
      </c>
      <c r="I17" s="287">
        <f t="shared" si="1"/>
        <v>0</v>
      </c>
    </row>
    <row r="18" spans="1:9" x14ac:dyDescent="0.25">
      <c r="A18" s="234"/>
      <c r="B18" s="235"/>
      <c r="C18" s="236" t="s">
        <v>301</v>
      </c>
      <c r="D18" s="236" t="s">
        <v>41</v>
      </c>
      <c r="E18" s="219">
        <v>1000</v>
      </c>
      <c r="F18" s="380">
        <v>1000</v>
      </c>
      <c r="G18" s="1086">
        <v>0</v>
      </c>
      <c r="H18" s="286">
        <f t="shared" ref="H18" si="2">G18/E18*100</f>
        <v>0</v>
      </c>
      <c r="I18" s="287">
        <f t="shared" si="1"/>
        <v>0</v>
      </c>
    </row>
    <row r="19" spans="1:9" x14ac:dyDescent="0.25">
      <c r="A19" s="234"/>
      <c r="B19" s="235"/>
      <c r="C19" s="236"/>
      <c r="D19" s="236"/>
      <c r="E19" s="1087"/>
      <c r="F19" s="1088"/>
      <c r="G19" s="1089"/>
      <c r="H19" s="286"/>
      <c r="I19" s="287"/>
    </row>
    <row r="20" spans="1:9" x14ac:dyDescent="0.25">
      <c r="A20" s="379" t="s">
        <v>546</v>
      </c>
      <c r="B20" s="1090" t="s">
        <v>626</v>
      </c>
      <c r="C20" s="230"/>
      <c r="D20" s="236"/>
      <c r="E20" s="1091">
        <f>SUM(E22:E23)</f>
        <v>0</v>
      </c>
      <c r="F20" s="1092">
        <f>SUM(F22:F23)</f>
        <v>12905</v>
      </c>
      <c r="G20" s="1093">
        <f>SUM(G22:G23)</f>
        <v>12905</v>
      </c>
      <c r="H20" s="1094">
        <v>0</v>
      </c>
      <c r="I20" s="1095">
        <f t="shared" si="1"/>
        <v>100</v>
      </c>
    </row>
    <row r="21" spans="1:9" x14ac:dyDescent="0.25">
      <c r="A21" s="379"/>
      <c r="B21" s="1096"/>
      <c r="C21" s="212" t="s">
        <v>293</v>
      </c>
      <c r="D21" s="236"/>
      <c r="E21" s="1091"/>
      <c r="F21" s="1092"/>
      <c r="G21" s="1093"/>
      <c r="H21" s="1094"/>
      <c r="I21" s="1095"/>
    </row>
    <row r="22" spans="1:9" x14ac:dyDescent="0.25">
      <c r="A22" s="379"/>
      <c r="B22" s="1096"/>
      <c r="C22" s="236" t="s">
        <v>547</v>
      </c>
      <c r="D22" s="236" t="s">
        <v>608</v>
      </c>
      <c r="E22" s="1087">
        <v>0</v>
      </c>
      <c r="F22" s="1088">
        <v>12905</v>
      </c>
      <c r="G22" s="1089">
        <v>12905</v>
      </c>
      <c r="H22" s="286">
        <v>0</v>
      </c>
      <c r="I22" s="287">
        <f t="shared" si="1"/>
        <v>100</v>
      </c>
    </row>
    <row r="23" spans="1:9" x14ac:dyDescent="0.25">
      <c r="A23" s="379"/>
      <c r="B23" s="1096"/>
      <c r="C23" s="236"/>
      <c r="D23" s="236" t="s">
        <v>609</v>
      </c>
      <c r="E23" s="1087"/>
      <c r="F23" s="1088"/>
      <c r="G23" s="1089"/>
      <c r="H23" s="286"/>
      <c r="I23" s="287"/>
    </row>
    <row r="24" spans="1:9" ht="15.75" thickBot="1" x14ac:dyDescent="0.3">
      <c r="A24" s="234"/>
      <c r="B24" s="235"/>
      <c r="C24" s="236"/>
      <c r="D24" s="236"/>
      <c r="E24" s="245"/>
      <c r="F24" s="590"/>
      <c r="G24" s="419"/>
      <c r="H24" s="208"/>
      <c r="I24" s="247"/>
    </row>
    <row r="25" spans="1:9" ht="16.5" thickBot="1" x14ac:dyDescent="0.3">
      <c r="A25" s="1440" t="s">
        <v>28</v>
      </c>
      <c r="B25" s="1441"/>
      <c r="C25" s="1442"/>
      <c r="D25" s="268"/>
      <c r="E25" s="249">
        <f>SUM(E9,E20)</f>
        <v>51500</v>
      </c>
      <c r="F25" s="534">
        <f>SUM(F9,F20)</f>
        <v>63997</v>
      </c>
      <c r="G25" s="249">
        <f>SUM(G9,G20)</f>
        <v>31139</v>
      </c>
      <c r="H25" s="193">
        <f>G25/E25*100</f>
        <v>60.464077669902913</v>
      </c>
      <c r="I25" s="194">
        <f>G25/F25*100</f>
        <v>48.65696829538885</v>
      </c>
    </row>
    <row r="26" spans="1:9" ht="15.75" x14ac:dyDescent="0.25">
      <c r="A26" s="269"/>
      <c r="B26" s="269"/>
      <c r="C26" s="269"/>
      <c r="D26" s="270"/>
      <c r="E26" s="271"/>
      <c r="F26" s="271"/>
      <c r="G26" s="271"/>
      <c r="H26" s="294"/>
      <c r="I26" s="294"/>
    </row>
    <row r="27" spans="1:9" ht="15.75" x14ac:dyDescent="0.25">
      <c r="A27" s="269"/>
      <c r="B27" s="269"/>
      <c r="C27" s="269"/>
      <c r="D27" s="270"/>
      <c r="E27" s="271"/>
      <c r="F27" s="271"/>
      <c r="G27" s="271"/>
      <c r="H27" s="294"/>
      <c r="I27" s="294"/>
    </row>
    <row r="28" spans="1:9" ht="15.75" x14ac:dyDescent="0.25">
      <c r="A28" s="269"/>
      <c r="B28" s="269"/>
      <c r="C28" s="269"/>
      <c r="D28" s="270"/>
      <c r="E28" s="271"/>
      <c r="F28" s="271"/>
      <c r="G28" s="271"/>
      <c r="H28" s="294"/>
      <c r="I28" s="294"/>
    </row>
    <row r="29" spans="1:9" ht="15.75" x14ac:dyDescent="0.25">
      <c r="A29" s="269"/>
      <c r="B29" s="269"/>
      <c r="C29" s="269"/>
      <c r="D29" s="270"/>
      <c r="E29" s="271"/>
      <c r="F29" s="271"/>
      <c r="G29" s="271"/>
      <c r="H29" s="294"/>
      <c r="I29" s="294"/>
    </row>
    <row r="30" spans="1:9" ht="15.75" x14ac:dyDescent="0.25">
      <c r="A30" s="269"/>
      <c r="B30" s="269"/>
      <c r="C30" s="269"/>
      <c r="D30" s="270"/>
      <c r="E30" s="271"/>
      <c r="F30" s="271"/>
      <c r="G30" s="271"/>
      <c r="H30" s="294"/>
      <c r="I30" s="294"/>
    </row>
    <row r="31" spans="1:9" ht="15.75" x14ac:dyDescent="0.25">
      <c r="A31" s="269"/>
      <c r="B31" s="269"/>
      <c r="C31" s="269"/>
      <c r="D31" s="270"/>
      <c r="E31" s="271"/>
      <c r="F31" s="271"/>
      <c r="G31" s="271"/>
      <c r="H31" s="294"/>
      <c r="I31" s="294"/>
    </row>
    <row r="32" spans="1:9" ht="15.75" x14ac:dyDescent="0.25">
      <c r="A32" s="269"/>
      <c r="B32" s="269"/>
      <c r="C32" s="269"/>
      <c r="D32" s="270"/>
      <c r="E32" s="271"/>
      <c r="F32" s="271"/>
      <c r="G32" s="271"/>
      <c r="H32" s="294"/>
      <c r="I32" s="294"/>
    </row>
    <row r="33" spans="1:9" ht="15.75" x14ac:dyDescent="0.25">
      <c r="A33" s="269"/>
      <c r="B33" s="269"/>
      <c r="C33" s="269"/>
      <c r="D33" s="270"/>
      <c r="E33" s="271"/>
      <c r="F33" s="271"/>
      <c r="G33" s="271"/>
      <c r="H33" s="294"/>
      <c r="I33" s="294"/>
    </row>
    <row r="34" spans="1:9" ht="15.75" x14ac:dyDescent="0.25">
      <c r="A34" s="269"/>
      <c r="B34" s="269"/>
      <c r="C34" s="269"/>
      <c r="D34" s="270"/>
      <c r="E34" s="271"/>
      <c r="F34" s="271"/>
      <c r="G34" s="271"/>
      <c r="H34" s="294"/>
      <c r="I34" s="294"/>
    </row>
    <row r="35" spans="1:9" ht="15.75" x14ac:dyDescent="0.25">
      <c r="A35" s="269"/>
      <c r="B35" s="269"/>
      <c r="C35" s="269"/>
      <c r="D35" s="270"/>
      <c r="E35" s="271"/>
      <c r="F35" s="271"/>
      <c r="G35" s="271"/>
      <c r="H35" s="294"/>
      <c r="I35" s="294"/>
    </row>
    <row r="36" spans="1:9" ht="15.75" x14ac:dyDescent="0.25">
      <c r="A36" s="269"/>
      <c r="B36" s="269"/>
      <c r="C36" s="269"/>
      <c r="D36" s="270"/>
      <c r="E36" s="271"/>
      <c r="F36" s="271"/>
      <c r="G36" s="271"/>
      <c r="H36" s="294"/>
      <c r="I36" s="294"/>
    </row>
    <row r="37" spans="1:9" ht="15.75" x14ac:dyDescent="0.25">
      <c r="A37" s="269"/>
      <c r="B37" s="269"/>
      <c r="C37" s="269"/>
      <c r="D37" s="270"/>
      <c r="E37" s="271"/>
      <c r="F37" s="271"/>
      <c r="G37" s="271"/>
      <c r="H37" s="294"/>
      <c r="I37" s="294"/>
    </row>
    <row r="38" spans="1:9" ht="15.75" x14ac:dyDescent="0.25">
      <c r="A38" s="269"/>
      <c r="B38" s="269"/>
      <c r="C38" s="269"/>
      <c r="D38" s="270"/>
      <c r="E38" s="271"/>
      <c r="F38" s="271"/>
      <c r="G38" s="271"/>
      <c r="H38" s="294"/>
      <c r="I38" s="294"/>
    </row>
    <row r="39" spans="1:9" ht="15.75" x14ac:dyDescent="0.25">
      <c r="A39" s="269"/>
      <c r="B39" s="269"/>
      <c r="C39" s="269"/>
      <c r="D39" s="270"/>
      <c r="E39" s="271"/>
      <c r="F39" s="271"/>
      <c r="G39" s="271"/>
      <c r="H39" s="294"/>
      <c r="I39" s="294"/>
    </row>
    <row r="40" spans="1:9" ht="15.75" x14ac:dyDescent="0.25">
      <c r="A40" s="269"/>
      <c r="B40" s="269"/>
      <c r="C40" s="269"/>
      <c r="D40" s="270"/>
      <c r="E40" s="271"/>
      <c r="F40" s="271"/>
      <c r="G40" s="271"/>
      <c r="H40" s="294"/>
      <c r="I40" s="294"/>
    </row>
    <row r="41" spans="1:9" ht="15.75" x14ac:dyDescent="0.25">
      <c r="A41" s="269"/>
      <c r="B41" s="269"/>
      <c r="C41" s="269"/>
      <c r="D41" s="270"/>
      <c r="E41" s="271"/>
      <c r="F41" s="271"/>
      <c r="G41" s="271"/>
      <c r="H41" s="294"/>
      <c r="I41" s="294"/>
    </row>
    <row r="42" spans="1:9" ht="15.75" x14ac:dyDescent="0.25">
      <c r="A42" s="269"/>
      <c r="B42" s="269"/>
      <c r="C42" s="269"/>
      <c r="D42" s="270"/>
      <c r="E42" s="271"/>
      <c r="F42" s="271"/>
      <c r="G42" s="271"/>
      <c r="H42" s="294"/>
      <c r="I42" s="294"/>
    </row>
    <row r="43" spans="1:9" ht="15.75" x14ac:dyDescent="0.25">
      <c r="A43" s="269"/>
      <c r="B43" s="269"/>
      <c r="C43" s="269"/>
      <c r="D43" s="270"/>
      <c r="E43" s="271"/>
      <c r="F43" s="271"/>
      <c r="G43" s="271"/>
      <c r="H43" s="294"/>
      <c r="I43" s="294"/>
    </row>
    <row r="44" spans="1:9" ht="21" customHeight="1" x14ac:dyDescent="0.25">
      <c r="A44" s="269"/>
      <c r="B44" s="269"/>
      <c r="C44" s="269"/>
      <c r="D44" s="270"/>
      <c r="E44" s="271"/>
      <c r="F44" s="271"/>
      <c r="G44" s="271"/>
      <c r="H44" s="294"/>
      <c r="I44" s="294"/>
    </row>
    <row r="45" spans="1:9" ht="15.75" x14ac:dyDescent="0.25">
      <c r="A45" s="269"/>
      <c r="B45" s="269"/>
      <c r="C45" s="269"/>
      <c r="D45" s="270"/>
      <c r="E45" s="271"/>
      <c r="F45" s="271"/>
      <c r="G45" s="271"/>
      <c r="H45" s="294"/>
      <c r="I45" s="294"/>
    </row>
    <row r="46" spans="1:9" ht="16.5" thickBot="1" x14ac:dyDescent="0.3">
      <c r="A46" s="295"/>
      <c r="B46" s="295"/>
      <c r="C46" s="295"/>
      <c r="D46" s="356"/>
      <c r="E46" s="372"/>
      <c r="F46" s="135"/>
      <c r="H46" s="135"/>
      <c r="I46" s="8" t="s">
        <v>635</v>
      </c>
    </row>
    <row r="47" spans="1:9" x14ac:dyDescent="0.25">
      <c r="A47" s="557" t="s">
        <v>1</v>
      </c>
      <c r="B47" s="558" t="s">
        <v>2</v>
      </c>
      <c r="C47" s="559" t="s">
        <v>3</v>
      </c>
      <c r="D47" s="560"/>
      <c r="E47" s="561" t="s">
        <v>4</v>
      </c>
      <c r="F47" s="562" t="s">
        <v>5</v>
      </c>
      <c r="G47" s="561" t="s">
        <v>6</v>
      </c>
      <c r="H47" s="562" t="s">
        <v>7</v>
      </c>
      <c r="I47" s="563" t="s">
        <v>7</v>
      </c>
    </row>
    <row r="48" spans="1:9" x14ac:dyDescent="0.25">
      <c r="A48" s="564" t="s">
        <v>8</v>
      </c>
      <c r="B48" s="565" t="s">
        <v>9</v>
      </c>
      <c r="C48" s="566" t="s">
        <v>10</v>
      </c>
      <c r="D48" s="567" t="s">
        <v>11</v>
      </c>
      <c r="E48" s="568" t="s">
        <v>12</v>
      </c>
      <c r="F48" s="569" t="s">
        <v>13</v>
      </c>
      <c r="G48" s="568" t="s">
        <v>517</v>
      </c>
      <c r="H48" s="569" t="s">
        <v>14</v>
      </c>
      <c r="I48" s="570" t="s">
        <v>15</v>
      </c>
    </row>
    <row r="49" spans="1:9" ht="15.75" thickBot="1" x14ac:dyDescent="0.3">
      <c r="A49" s="571" t="s">
        <v>16</v>
      </c>
      <c r="B49" s="572" t="s">
        <v>17</v>
      </c>
      <c r="C49" s="573"/>
      <c r="D49" s="574"/>
      <c r="E49" s="575" t="s">
        <v>291</v>
      </c>
      <c r="F49" s="576" t="s">
        <v>291</v>
      </c>
      <c r="G49" s="577"/>
      <c r="H49" s="578"/>
      <c r="I49" s="579"/>
    </row>
    <row r="50" spans="1:9" s="389" customFormat="1" ht="15.75" x14ac:dyDescent="0.25">
      <c r="A50" s="1437" t="s">
        <v>42</v>
      </c>
      <c r="B50" s="1438"/>
      <c r="C50" s="1439"/>
      <c r="D50" s="592"/>
      <c r="E50" s="593"/>
      <c r="F50" s="594"/>
      <c r="G50" s="595"/>
      <c r="H50" s="594"/>
      <c r="I50" s="596"/>
    </row>
    <row r="51" spans="1:9" s="389" customFormat="1" x14ac:dyDescent="0.25">
      <c r="A51" s="580" t="s">
        <v>31</v>
      </c>
      <c r="B51" s="581" t="s">
        <v>657</v>
      </c>
      <c r="C51" s="582"/>
      <c r="D51" s="582"/>
      <c r="E51" s="583">
        <f>SUM(E52:E81)</f>
        <v>111832</v>
      </c>
      <c r="F51" s="609">
        <f>SUM(F52:F81)</f>
        <v>116374</v>
      </c>
      <c r="G51" s="583">
        <f>SUM(G52:G81)</f>
        <v>5954</v>
      </c>
      <c r="H51" s="475">
        <f t="shared" ref="H51:H80" si="3">G51/E51*100</f>
        <v>5.3240575148436946</v>
      </c>
      <c r="I51" s="476">
        <f t="shared" ref="I51:I81" si="4">G51/F51*100</f>
        <v>5.1162630828191862</v>
      </c>
    </row>
    <row r="52" spans="1:9" s="389" customFormat="1" x14ac:dyDescent="0.25">
      <c r="A52" s="584"/>
      <c r="B52" s="502"/>
      <c r="C52" s="502" t="s">
        <v>281</v>
      </c>
      <c r="D52" s="502" t="s">
        <v>40</v>
      </c>
      <c r="E52" s="219">
        <v>160</v>
      </c>
      <c r="F52" s="380">
        <v>160</v>
      </c>
      <c r="G52" s="1086">
        <v>158</v>
      </c>
      <c r="H52" s="480">
        <f t="shared" si="3"/>
        <v>98.75</v>
      </c>
      <c r="I52" s="481">
        <f t="shared" si="4"/>
        <v>98.75</v>
      </c>
    </row>
    <row r="53" spans="1:9" s="389" customFormat="1" x14ac:dyDescent="0.25">
      <c r="A53" s="588"/>
      <c r="B53" s="502"/>
      <c r="C53" s="587" t="s">
        <v>240</v>
      </c>
      <c r="D53" s="587" t="s">
        <v>40</v>
      </c>
      <c r="E53" s="219">
        <v>350</v>
      </c>
      <c r="F53" s="380">
        <v>485</v>
      </c>
      <c r="G53" s="1086">
        <v>427</v>
      </c>
      <c r="H53" s="480">
        <f>G53/E53*100</f>
        <v>122</v>
      </c>
      <c r="I53" s="481">
        <f>G53/F53*100</f>
        <v>88.041237113402062</v>
      </c>
    </row>
    <row r="54" spans="1:9" s="389" customFormat="1" x14ac:dyDescent="0.25">
      <c r="A54" s="584"/>
      <c r="B54" s="502"/>
      <c r="C54" s="502" t="s">
        <v>311</v>
      </c>
      <c r="D54" s="587" t="s">
        <v>40</v>
      </c>
      <c r="E54" s="219">
        <v>229</v>
      </c>
      <c r="F54" s="380">
        <v>229</v>
      </c>
      <c r="G54" s="1086">
        <v>0</v>
      </c>
      <c r="H54" s="480">
        <f>G54/E54*100</f>
        <v>0</v>
      </c>
      <c r="I54" s="481">
        <f>G54/F54*100</f>
        <v>0</v>
      </c>
    </row>
    <row r="55" spans="1:9" s="389" customFormat="1" x14ac:dyDescent="0.25">
      <c r="A55" s="495"/>
      <c r="B55" s="502"/>
      <c r="C55" s="502" t="s">
        <v>312</v>
      </c>
      <c r="D55" s="502" t="s">
        <v>40</v>
      </c>
      <c r="E55" s="219">
        <v>1800</v>
      </c>
      <c r="F55" s="380">
        <v>1800</v>
      </c>
      <c r="G55" s="1086">
        <v>1428</v>
      </c>
      <c r="H55" s="480">
        <f t="shared" si="3"/>
        <v>79.333333333333329</v>
      </c>
      <c r="I55" s="481">
        <f t="shared" si="4"/>
        <v>79.333333333333329</v>
      </c>
    </row>
    <row r="56" spans="1:9" s="389" customFormat="1" x14ac:dyDescent="0.25">
      <c r="A56" s="495"/>
      <c r="B56" s="502"/>
      <c r="C56" s="502" t="s">
        <v>313</v>
      </c>
      <c r="D56" s="502" t="s">
        <v>40</v>
      </c>
      <c r="E56" s="219">
        <v>1150</v>
      </c>
      <c r="F56" s="380">
        <v>1150</v>
      </c>
      <c r="G56" s="1086">
        <v>67</v>
      </c>
      <c r="H56" s="480">
        <f t="shared" si="3"/>
        <v>5.8260869565217392</v>
      </c>
      <c r="I56" s="481">
        <f t="shared" si="4"/>
        <v>5.8260869565217392</v>
      </c>
    </row>
    <row r="57" spans="1:9" s="389" customFormat="1" x14ac:dyDescent="0.25">
      <c r="A57" s="495"/>
      <c r="B57" s="502"/>
      <c r="C57" s="502" t="s">
        <v>314</v>
      </c>
      <c r="D57" s="502" t="s">
        <v>40</v>
      </c>
      <c r="E57" s="219">
        <v>50</v>
      </c>
      <c r="F57" s="380">
        <v>50</v>
      </c>
      <c r="G57" s="1086">
        <v>0</v>
      </c>
      <c r="H57" s="480">
        <f t="shared" si="3"/>
        <v>0</v>
      </c>
      <c r="I57" s="481">
        <f t="shared" si="4"/>
        <v>0</v>
      </c>
    </row>
    <row r="58" spans="1:9" s="389" customFormat="1" x14ac:dyDescent="0.25">
      <c r="A58" s="495"/>
      <c r="B58" s="502"/>
      <c r="C58" s="502" t="s">
        <v>315</v>
      </c>
      <c r="D58" s="502" t="s">
        <v>40</v>
      </c>
      <c r="E58" s="219">
        <v>290</v>
      </c>
      <c r="F58" s="380">
        <v>625</v>
      </c>
      <c r="G58" s="1086">
        <v>202</v>
      </c>
      <c r="H58" s="480">
        <f t="shared" si="3"/>
        <v>69.655172413793096</v>
      </c>
      <c r="I58" s="481">
        <f t="shared" si="4"/>
        <v>32.32</v>
      </c>
    </row>
    <row r="59" spans="1:9" s="389" customFormat="1" x14ac:dyDescent="0.25">
      <c r="A59" s="495"/>
      <c r="B59" s="502"/>
      <c r="C59" s="502" t="s">
        <v>316</v>
      </c>
      <c r="D59" s="502" t="s">
        <v>40</v>
      </c>
      <c r="E59" s="219">
        <v>210</v>
      </c>
      <c r="F59" s="380">
        <v>210</v>
      </c>
      <c r="G59" s="1086">
        <v>0</v>
      </c>
      <c r="H59" s="480">
        <f t="shared" si="3"/>
        <v>0</v>
      </c>
      <c r="I59" s="481">
        <f t="shared" si="4"/>
        <v>0</v>
      </c>
    </row>
    <row r="60" spans="1:9" s="389" customFormat="1" x14ac:dyDescent="0.25">
      <c r="A60" s="589"/>
      <c r="B60" s="508"/>
      <c r="C60" s="502" t="s">
        <v>317</v>
      </c>
      <c r="D60" s="502" t="s">
        <v>40</v>
      </c>
      <c r="E60" s="219">
        <v>180</v>
      </c>
      <c r="F60" s="380">
        <v>180</v>
      </c>
      <c r="G60" s="1086">
        <v>0</v>
      </c>
      <c r="H60" s="480">
        <f t="shared" si="3"/>
        <v>0</v>
      </c>
      <c r="I60" s="481">
        <f t="shared" si="4"/>
        <v>0</v>
      </c>
    </row>
    <row r="61" spans="1:9" s="389" customFormat="1" x14ac:dyDescent="0.25">
      <c r="A61" s="586"/>
      <c r="B61" s="519"/>
      <c r="C61" s="518" t="s">
        <v>318</v>
      </c>
      <c r="D61" s="587" t="s">
        <v>40</v>
      </c>
      <c r="E61" s="1087">
        <v>799</v>
      </c>
      <c r="F61" s="1088">
        <v>799</v>
      </c>
      <c r="G61" s="1089">
        <v>726</v>
      </c>
      <c r="H61" s="523">
        <f t="shared" si="3"/>
        <v>90.863579474342927</v>
      </c>
      <c r="I61" s="524">
        <f t="shared" si="4"/>
        <v>90.863579474342927</v>
      </c>
    </row>
    <row r="62" spans="1:9" s="389" customFormat="1" x14ac:dyDescent="0.25">
      <c r="A62" s="586"/>
      <c r="B62" s="519"/>
      <c r="C62" s="498" t="s">
        <v>319</v>
      </c>
      <c r="D62" s="502" t="s">
        <v>40</v>
      </c>
      <c r="E62" s="219">
        <v>1132</v>
      </c>
      <c r="F62" s="380">
        <v>1132</v>
      </c>
      <c r="G62" s="1086">
        <v>943</v>
      </c>
      <c r="H62" s="591">
        <f t="shared" si="3"/>
        <v>83.303886925795055</v>
      </c>
      <c r="I62" s="597">
        <f t="shared" si="4"/>
        <v>83.303886925795055</v>
      </c>
    </row>
    <row r="63" spans="1:9" s="389" customFormat="1" x14ac:dyDescent="0.25">
      <c r="A63" s="586"/>
      <c r="B63" s="519"/>
      <c r="C63" s="498" t="s">
        <v>320</v>
      </c>
      <c r="D63" s="502" t="s">
        <v>40</v>
      </c>
      <c r="E63" s="219">
        <v>2331</v>
      </c>
      <c r="F63" s="380">
        <v>1043</v>
      </c>
      <c r="G63" s="219">
        <v>384</v>
      </c>
      <c r="H63" s="591">
        <f t="shared" si="3"/>
        <v>16.473616473616474</v>
      </c>
      <c r="I63" s="597">
        <f t="shared" si="4"/>
        <v>36.81687440076702</v>
      </c>
    </row>
    <row r="64" spans="1:9" s="389" customFormat="1" x14ac:dyDescent="0.25">
      <c r="A64" s="589"/>
      <c r="B64" s="519"/>
      <c r="C64" s="587" t="s">
        <v>321</v>
      </c>
      <c r="D64" s="587" t="s">
        <v>40</v>
      </c>
      <c r="E64" s="1097">
        <v>351</v>
      </c>
      <c r="F64" s="380">
        <v>351</v>
      </c>
      <c r="G64" s="1086">
        <v>0</v>
      </c>
      <c r="H64" s="591">
        <f t="shared" si="3"/>
        <v>0</v>
      </c>
      <c r="I64" s="597">
        <f t="shared" si="4"/>
        <v>0</v>
      </c>
    </row>
    <row r="65" spans="1:9" s="389" customFormat="1" x14ac:dyDescent="0.25">
      <c r="A65" s="470"/>
      <c r="B65" s="471"/>
      <c r="C65" s="472" t="s">
        <v>322</v>
      </c>
      <c r="D65" s="587" t="s">
        <v>40</v>
      </c>
      <c r="E65" s="1084">
        <v>1800</v>
      </c>
      <c r="F65" s="1083">
        <v>1800</v>
      </c>
      <c r="G65" s="830">
        <v>1619</v>
      </c>
      <c r="H65" s="480">
        <f t="shared" si="3"/>
        <v>89.944444444444443</v>
      </c>
      <c r="I65" s="481">
        <f t="shared" si="4"/>
        <v>89.944444444444443</v>
      </c>
    </row>
    <row r="66" spans="1:9" s="389" customFormat="1" x14ac:dyDescent="0.25">
      <c r="A66" s="470"/>
      <c r="B66" s="471"/>
      <c r="C66" s="472" t="s">
        <v>323</v>
      </c>
      <c r="D66" s="587" t="s">
        <v>40</v>
      </c>
      <c r="E66" s="1084">
        <v>2400</v>
      </c>
      <c r="F66" s="1083">
        <v>2400</v>
      </c>
      <c r="G66" s="830">
        <v>0</v>
      </c>
      <c r="H66" s="480">
        <f t="shared" si="3"/>
        <v>0</v>
      </c>
      <c r="I66" s="481">
        <f t="shared" si="4"/>
        <v>0</v>
      </c>
    </row>
    <row r="67" spans="1:9" s="389" customFormat="1" x14ac:dyDescent="0.25">
      <c r="A67" s="470"/>
      <c r="B67" s="471"/>
      <c r="C67" s="472" t="s">
        <v>324</v>
      </c>
      <c r="D67" s="587" t="s">
        <v>40</v>
      </c>
      <c r="E67" s="1084">
        <v>6000</v>
      </c>
      <c r="F67" s="1083">
        <v>6000</v>
      </c>
      <c r="G67" s="830">
        <v>0</v>
      </c>
      <c r="H67" s="480">
        <f t="shared" si="3"/>
        <v>0</v>
      </c>
      <c r="I67" s="481">
        <f t="shared" si="4"/>
        <v>0</v>
      </c>
    </row>
    <row r="68" spans="1:9" s="389" customFormat="1" x14ac:dyDescent="0.25">
      <c r="A68" s="470"/>
      <c r="B68" s="471"/>
      <c r="C68" s="587" t="s">
        <v>325</v>
      </c>
      <c r="D68" s="587" t="s">
        <v>40</v>
      </c>
      <c r="E68" s="1084">
        <v>22000</v>
      </c>
      <c r="F68" s="1083">
        <v>22000</v>
      </c>
      <c r="G68" s="830">
        <v>0</v>
      </c>
      <c r="H68" s="480">
        <f t="shared" si="3"/>
        <v>0</v>
      </c>
      <c r="I68" s="481">
        <f t="shared" si="4"/>
        <v>0</v>
      </c>
    </row>
    <row r="69" spans="1:9" s="389" customFormat="1" x14ac:dyDescent="0.25">
      <c r="A69" s="470"/>
      <c r="B69" s="471"/>
      <c r="C69" s="502" t="s">
        <v>326</v>
      </c>
      <c r="D69" s="502" t="s">
        <v>40</v>
      </c>
      <c r="E69" s="1084">
        <v>5500</v>
      </c>
      <c r="F69" s="1083">
        <v>5500</v>
      </c>
      <c r="G69" s="830">
        <v>0</v>
      </c>
      <c r="H69" s="480">
        <f t="shared" si="3"/>
        <v>0</v>
      </c>
      <c r="I69" s="481">
        <f t="shared" si="4"/>
        <v>0</v>
      </c>
    </row>
    <row r="70" spans="1:9" s="389" customFormat="1" x14ac:dyDescent="0.25">
      <c r="A70" s="470"/>
      <c r="B70" s="471"/>
      <c r="C70" s="472" t="s">
        <v>327</v>
      </c>
      <c r="D70" s="502" t="s">
        <v>40</v>
      </c>
      <c r="E70" s="1084">
        <v>7000</v>
      </c>
      <c r="F70" s="1083">
        <v>7000</v>
      </c>
      <c r="G70" s="830">
        <v>0</v>
      </c>
      <c r="H70" s="480">
        <f t="shared" si="3"/>
        <v>0</v>
      </c>
      <c r="I70" s="481">
        <f t="shared" si="4"/>
        <v>0</v>
      </c>
    </row>
    <row r="71" spans="1:9" s="389" customFormat="1" x14ac:dyDescent="0.25">
      <c r="A71" s="470"/>
      <c r="B71" s="471"/>
      <c r="C71" s="472" t="s">
        <v>328</v>
      </c>
      <c r="D71" s="587" t="s">
        <v>40</v>
      </c>
      <c r="E71" s="1084">
        <v>4000</v>
      </c>
      <c r="F71" s="1083">
        <v>4000</v>
      </c>
      <c r="G71" s="830">
        <v>0</v>
      </c>
      <c r="H71" s="480">
        <f t="shared" si="3"/>
        <v>0</v>
      </c>
      <c r="I71" s="481">
        <f t="shared" si="4"/>
        <v>0</v>
      </c>
    </row>
    <row r="72" spans="1:9" s="389" customFormat="1" x14ac:dyDescent="0.25">
      <c r="A72" s="470"/>
      <c r="B72" s="471"/>
      <c r="C72" s="472" t="s">
        <v>329</v>
      </c>
      <c r="D72" s="587" t="s">
        <v>40</v>
      </c>
      <c r="E72" s="1084">
        <v>2400</v>
      </c>
      <c r="F72" s="1083">
        <v>2400</v>
      </c>
      <c r="G72" s="830">
        <v>0</v>
      </c>
      <c r="H72" s="480">
        <f t="shared" si="3"/>
        <v>0</v>
      </c>
      <c r="I72" s="481">
        <f t="shared" si="4"/>
        <v>0</v>
      </c>
    </row>
    <row r="73" spans="1:9" s="389" customFormat="1" x14ac:dyDescent="0.25">
      <c r="A73" s="470"/>
      <c r="B73" s="471"/>
      <c r="C73" s="472" t="s">
        <v>330</v>
      </c>
      <c r="D73" s="587" t="s">
        <v>40</v>
      </c>
      <c r="E73" s="1084">
        <v>6000</v>
      </c>
      <c r="F73" s="1083">
        <v>6000</v>
      </c>
      <c r="G73" s="830">
        <v>0</v>
      </c>
      <c r="H73" s="480">
        <f t="shared" si="3"/>
        <v>0</v>
      </c>
      <c r="I73" s="481">
        <f t="shared" si="4"/>
        <v>0</v>
      </c>
    </row>
    <row r="74" spans="1:9" s="389" customFormat="1" x14ac:dyDescent="0.25">
      <c r="A74" s="470"/>
      <c r="B74" s="471"/>
      <c r="C74" s="472" t="s">
        <v>331</v>
      </c>
      <c r="D74" s="587" t="s">
        <v>40</v>
      </c>
      <c r="E74" s="1084">
        <v>2400</v>
      </c>
      <c r="F74" s="1083">
        <v>2400</v>
      </c>
      <c r="G74" s="830">
        <v>0</v>
      </c>
      <c r="H74" s="480">
        <f t="shared" si="3"/>
        <v>0</v>
      </c>
      <c r="I74" s="481">
        <f t="shared" si="4"/>
        <v>0</v>
      </c>
    </row>
    <row r="75" spans="1:9" s="389" customFormat="1" x14ac:dyDescent="0.25">
      <c r="A75" s="470"/>
      <c r="B75" s="471"/>
      <c r="C75" s="472" t="s">
        <v>332</v>
      </c>
      <c r="D75" s="502" t="s">
        <v>40</v>
      </c>
      <c r="E75" s="1084">
        <v>2000</v>
      </c>
      <c r="F75" s="1083">
        <v>2000</v>
      </c>
      <c r="G75" s="830">
        <v>0</v>
      </c>
      <c r="H75" s="480">
        <f t="shared" si="3"/>
        <v>0</v>
      </c>
      <c r="I75" s="481">
        <f t="shared" si="4"/>
        <v>0</v>
      </c>
    </row>
    <row r="76" spans="1:9" s="389" customFormat="1" x14ac:dyDescent="0.25">
      <c r="A76" s="470"/>
      <c r="B76" s="471"/>
      <c r="C76" s="472" t="s">
        <v>333</v>
      </c>
      <c r="D76" s="587" t="s">
        <v>40</v>
      </c>
      <c r="E76" s="1084">
        <v>1500</v>
      </c>
      <c r="F76" s="1083">
        <v>1500</v>
      </c>
      <c r="G76" s="830">
        <v>0</v>
      </c>
      <c r="H76" s="480">
        <f t="shared" si="3"/>
        <v>0</v>
      </c>
      <c r="I76" s="481">
        <f t="shared" si="4"/>
        <v>0</v>
      </c>
    </row>
    <row r="77" spans="1:9" s="389" customFormat="1" x14ac:dyDescent="0.25">
      <c r="A77" s="470"/>
      <c r="B77" s="471"/>
      <c r="C77" s="472" t="s">
        <v>334</v>
      </c>
      <c r="D77" s="587" t="s">
        <v>40</v>
      </c>
      <c r="E77" s="1084">
        <v>300</v>
      </c>
      <c r="F77" s="1083">
        <v>300</v>
      </c>
      <c r="G77" s="830">
        <v>0</v>
      </c>
      <c r="H77" s="480">
        <f t="shared" si="3"/>
        <v>0</v>
      </c>
      <c r="I77" s="481">
        <f t="shared" si="4"/>
        <v>0</v>
      </c>
    </row>
    <row r="78" spans="1:9" s="389" customFormat="1" x14ac:dyDescent="0.25">
      <c r="A78" s="470"/>
      <c r="B78" s="471"/>
      <c r="C78" s="472" t="s">
        <v>335</v>
      </c>
      <c r="D78" s="587" t="s">
        <v>40</v>
      </c>
      <c r="E78" s="1084">
        <v>300</v>
      </c>
      <c r="F78" s="1083">
        <v>300</v>
      </c>
      <c r="G78" s="830">
        <v>0</v>
      </c>
      <c r="H78" s="480">
        <f t="shared" si="3"/>
        <v>0</v>
      </c>
      <c r="I78" s="481">
        <f t="shared" si="4"/>
        <v>0</v>
      </c>
    </row>
    <row r="79" spans="1:9" s="389" customFormat="1" x14ac:dyDescent="0.25">
      <c r="A79" s="477"/>
      <c r="B79" s="1070"/>
      <c r="C79" s="599" t="s">
        <v>336</v>
      </c>
      <c r="D79" s="502" t="s">
        <v>40</v>
      </c>
      <c r="E79" s="1084">
        <v>300</v>
      </c>
      <c r="F79" s="1083">
        <v>300</v>
      </c>
      <c r="G79" s="1086">
        <v>0</v>
      </c>
      <c r="H79" s="480">
        <f t="shared" si="3"/>
        <v>0</v>
      </c>
      <c r="I79" s="481">
        <f t="shared" si="4"/>
        <v>0</v>
      </c>
    </row>
    <row r="80" spans="1:9" s="389" customFormat="1" x14ac:dyDescent="0.25">
      <c r="A80" s="589"/>
      <c r="B80" s="496"/>
      <c r="C80" s="510" t="s">
        <v>337</v>
      </c>
      <c r="D80" s="510" t="s">
        <v>40</v>
      </c>
      <c r="E80" s="219">
        <v>38900</v>
      </c>
      <c r="F80" s="380">
        <v>38900</v>
      </c>
      <c r="G80" s="1086">
        <v>0</v>
      </c>
      <c r="H80" s="512">
        <f t="shared" si="3"/>
        <v>0</v>
      </c>
      <c r="I80" s="513">
        <f t="shared" si="4"/>
        <v>0</v>
      </c>
    </row>
    <row r="81" spans="1:9" s="389" customFormat="1" ht="15.75" thickBot="1" x14ac:dyDescent="0.3">
      <c r="A81" s="482"/>
      <c r="B81" s="1098"/>
      <c r="C81" s="1099" t="s">
        <v>548</v>
      </c>
      <c r="D81" s="1100" t="s">
        <v>40</v>
      </c>
      <c r="E81" s="905">
        <v>0</v>
      </c>
      <c r="F81" s="1101">
        <v>5360</v>
      </c>
      <c r="G81" s="1102">
        <v>0</v>
      </c>
      <c r="H81" s="512">
        <v>0</v>
      </c>
      <c r="I81" s="513">
        <f t="shared" si="4"/>
        <v>0</v>
      </c>
    </row>
    <row r="82" spans="1:9" s="389" customFormat="1" ht="16.5" thickBot="1" x14ac:dyDescent="0.3">
      <c r="A82" s="1443" t="s">
        <v>43</v>
      </c>
      <c r="B82" s="1444"/>
      <c r="C82" s="1445"/>
      <c r="D82" s="555"/>
      <c r="E82" s="533">
        <f>E51</f>
        <v>111832</v>
      </c>
      <c r="F82" s="534">
        <f t="shared" ref="F82:G82" si="5">F51</f>
        <v>116374</v>
      </c>
      <c r="G82" s="533">
        <f t="shared" si="5"/>
        <v>5954</v>
      </c>
      <c r="H82" s="468">
        <f>G82/E82*100</f>
        <v>5.3240575148436946</v>
      </c>
      <c r="I82" s="469">
        <f>G82/F82*100</f>
        <v>5.1162630828191862</v>
      </c>
    </row>
    <row r="83" spans="1:9" s="389" customFormat="1" ht="15.75" thickBot="1" x14ac:dyDescent="0.3">
      <c r="A83" s="601"/>
      <c r="B83" s="601"/>
      <c r="C83" s="1140"/>
      <c r="D83" s="601"/>
      <c r="E83" s="601"/>
      <c r="F83" s="602"/>
      <c r="G83" s="603"/>
    </row>
    <row r="84" spans="1:9" ht="16.5" thickBot="1" x14ac:dyDescent="0.3">
      <c r="A84" s="604" t="s">
        <v>44</v>
      </c>
      <c r="B84" s="605"/>
      <c r="C84" s="605"/>
      <c r="D84" s="1235"/>
      <c r="E84" s="607">
        <f>E25+E82</f>
        <v>163332</v>
      </c>
      <c r="F84" s="608">
        <f>F25+F82</f>
        <v>180371</v>
      </c>
      <c r="G84" s="535">
        <f>G25+G82</f>
        <v>37093</v>
      </c>
      <c r="H84" s="468">
        <f>G84/E84*100</f>
        <v>22.710185389268485</v>
      </c>
      <c r="I84" s="469">
        <f>G84/F84*100</f>
        <v>20.564835810634747</v>
      </c>
    </row>
    <row r="115" ht="30.75" customHeight="1" x14ac:dyDescent="0.25"/>
    <row r="119" ht="27" customHeight="1" x14ac:dyDescent="0.25"/>
  </sheetData>
  <mergeCells count="3">
    <mergeCell ref="A50:C50"/>
    <mergeCell ref="A25:C25"/>
    <mergeCell ref="A82:C82"/>
  </mergeCells>
  <pageMargins left="0.19685039370078741" right="0" top="0.39370078740157483" bottom="0" header="0" footer="0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L27" sqref="L27"/>
    </sheetView>
  </sheetViews>
  <sheetFormatPr defaultRowHeight="15" x14ac:dyDescent="0.25"/>
  <cols>
    <col min="1" max="2" width="8.140625" customWidth="1"/>
    <col min="3" max="3" width="53.7109375" customWidth="1"/>
    <col min="4" max="4" width="39.140625" customWidth="1"/>
    <col min="5" max="5" width="12.7109375" customWidth="1"/>
    <col min="6" max="6" width="15.7109375" customWidth="1"/>
    <col min="7" max="7" width="11.42578125" style="427" customWidth="1"/>
  </cols>
  <sheetData>
    <row r="1" spans="1:9" ht="15.75" x14ac:dyDescent="0.25">
      <c r="A1" s="5" t="s">
        <v>45</v>
      </c>
    </row>
    <row r="2" spans="1:9" ht="16.5" thickBot="1" x14ac:dyDescent="0.3">
      <c r="A2" s="135"/>
      <c r="B2" s="136"/>
      <c r="C2" s="135"/>
      <c r="D2" s="135"/>
      <c r="E2" s="138"/>
      <c r="F2" s="135"/>
      <c r="H2" s="135"/>
      <c r="I2" s="8" t="s">
        <v>636</v>
      </c>
    </row>
    <row r="3" spans="1:9" x14ac:dyDescent="0.25">
      <c r="A3" s="155" t="s">
        <v>1</v>
      </c>
      <c r="B3" s="140" t="s">
        <v>2</v>
      </c>
      <c r="C3" s="156" t="s">
        <v>3</v>
      </c>
      <c r="D3" s="140"/>
      <c r="E3" s="156" t="s">
        <v>4</v>
      </c>
      <c r="F3" s="140" t="s">
        <v>5</v>
      </c>
      <c r="G3" s="156" t="s">
        <v>6</v>
      </c>
      <c r="H3" s="140" t="s">
        <v>7</v>
      </c>
      <c r="I3" s="157" t="s">
        <v>7</v>
      </c>
    </row>
    <row r="4" spans="1:9" x14ac:dyDescent="0.25">
      <c r="A4" s="158" t="s">
        <v>8</v>
      </c>
      <c r="B4" s="144" t="s">
        <v>9</v>
      </c>
      <c r="C4" s="159" t="s">
        <v>10</v>
      </c>
      <c r="D4" s="146" t="s">
        <v>11</v>
      </c>
      <c r="E4" s="159" t="s">
        <v>12</v>
      </c>
      <c r="F4" s="144" t="s">
        <v>13</v>
      </c>
      <c r="G4" s="144" t="s">
        <v>517</v>
      </c>
      <c r="H4" s="144" t="s">
        <v>14</v>
      </c>
      <c r="I4" s="160" t="s">
        <v>15</v>
      </c>
    </row>
    <row r="5" spans="1:9" ht="15.75" thickBot="1" x14ac:dyDescent="0.3">
      <c r="A5" s="161" t="s">
        <v>16</v>
      </c>
      <c r="B5" s="149" t="s">
        <v>17</v>
      </c>
      <c r="C5" s="162"/>
      <c r="D5" s="151"/>
      <c r="E5" s="162" t="s">
        <v>291</v>
      </c>
      <c r="F5" s="149" t="s">
        <v>291</v>
      </c>
      <c r="G5" s="428"/>
      <c r="H5" s="152"/>
      <c r="I5" s="163"/>
    </row>
    <row r="6" spans="1:9" ht="15.75" x14ac:dyDescent="0.25">
      <c r="A6" s="165" t="s">
        <v>18</v>
      </c>
      <c r="B6" s="166"/>
      <c r="C6" s="167"/>
      <c r="D6" s="168"/>
      <c r="E6" s="164"/>
      <c r="F6" s="164"/>
      <c r="G6" s="429"/>
      <c r="H6" s="164"/>
      <c r="I6" s="154"/>
    </row>
    <row r="7" spans="1:9" x14ac:dyDescent="0.25">
      <c r="A7" s="258" t="s">
        <v>46</v>
      </c>
      <c r="B7" s="493" t="s">
        <v>658</v>
      </c>
      <c r="C7" s="494"/>
      <c r="D7" s="368"/>
      <c r="E7" s="283">
        <f>SUM(E8:E21)</f>
        <v>21805</v>
      </c>
      <c r="F7" s="383">
        <f>SUM(F8:F21)</f>
        <v>27605</v>
      </c>
      <c r="G7" s="283">
        <f>SUM(G8:G21)</f>
        <v>3307</v>
      </c>
      <c r="H7" s="188">
        <f t="shared" ref="H7:H20" si="0">G7/E7*100</f>
        <v>15.166246273790415</v>
      </c>
      <c r="I7" s="189">
        <f t="shared" ref="I7:I21" si="1">G7/F7*100</f>
        <v>11.979713819960153</v>
      </c>
    </row>
    <row r="8" spans="1:9" s="389" customFormat="1" x14ac:dyDescent="0.25">
      <c r="A8" s="495"/>
      <c r="B8" s="496"/>
      <c r="C8" s="497" t="s">
        <v>47</v>
      </c>
      <c r="D8" s="498" t="s">
        <v>48</v>
      </c>
      <c r="E8" s="219">
        <v>11105</v>
      </c>
      <c r="F8" s="380">
        <v>11105</v>
      </c>
      <c r="G8" s="1086">
        <v>3204</v>
      </c>
      <c r="H8" s="480">
        <f t="shared" si="0"/>
        <v>28.851868527690229</v>
      </c>
      <c r="I8" s="481">
        <f t="shared" si="1"/>
        <v>28.851868527690229</v>
      </c>
    </row>
    <row r="9" spans="1:9" s="389" customFormat="1" ht="15" customHeight="1" x14ac:dyDescent="0.25">
      <c r="A9" s="495"/>
      <c r="B9" s="508"/>
      <c r="C9" s="509"/>
      <c r="D9" s="498"/>
      <c r="E9" s="1097"/>
      <c r="F9" s="380"/>
      <c r="G9" s="835"/>
      <c r="H9" s="480"/>
      <c r="I9" s="481"/>
    </row>
    <row r="10" spans="1:9" x14ac:dyDescent="0.25">
      <c r="A10" s="495"/>
      <c r="B10" s="504" t="s">
        <v>290</v>
      </c>
      <c r="C10" s="507" t="s">
        <v>302</v>
      </c>
      <c r="D10" s="502" t="s">
        <v>49</v>
      </c>
      <c r="E10" s="1084">
        <v>1970</v>
      </c>
      <c r="F10" s="1083">
        <v>1970</v>
      </c>
      <c r="G10" s="835">
        <v>94</v>
      </c>
      <c r="H10" s="480">
        <f t="shared" si="0"/>
        <v>4.7715736040609134</v>
      </c>
      <c r="I10" s="481">
        <f t="shared" ref="I10:I11" si="2">G10/F10*100</f>
        <v>4.7715736040609134</v>
      </c>
    </row>
    <row r="11" spans="1:9" x14ac:dyDescent="0.25">
      <c r="A11" s="495"/>
      <c r="B11" s="504"/>
      <c r="C11" s="507" t="s">
        <v>459</v>
      </c>
      <c r="D11" s="502" t="s">
        <v>49</v>
      </c>
      <c r="E11" s="905">
        <v>30</v>
      </c>
      <c r="F11" s="1101">
        <v>30</v>
      </c>
      <c r="G11" s="893">
        <v>9</v>
      </c>
      <c r="H11" s="480">
        <f t="shared" si="0"/>
        <v>30</v>
      </c>
      <c r="I11" s="481">
        <f t="shared" si="2"/>
        <v>30</v>
      </c>
    </row>
    <row r="12" spans="1:9" s="389" customFormat="1" x14ac:dyDescent="0.25">
      <c r="A12" s="495"/>
      <c r="B12" s="500"/>
      <c r="C12" s="501" t="s">
        <v>50</v>
      </c>
      <c r="D12" s="502" t="s">
        <v>49</v>
      </c>
      <c r="E12" s="1103">
        <v>500</v>
      </c>
      <c r="F12" s="1104">
        <v>500</v>
      </c>
      <c r="G12" s="893">
        <v>0</v>
      </c>
      <c r="H12" s="480">
        <f t="shared" si="0"/>
        <v>0</v>
      </c>
      <c r="I12" s="481">
        <f t="shared" si="1"/>
        <v>0</v>
      </c>
    </row>
    <row r="13" spans="1:9" s="389" customFormat="1" ht="15" customHeight="1" x14ac:dyDescent="0.25">
      <c r="A13" s="495"/>
      <c r="B13" s="508"/>
      <c r="C13" s="497" t="s">
        <v>279</v>
      </c>
      <c r="D13" s="498" t="s">
        <v>49</v>
      </c>
      <c r="E13" s="219">
        <v>2500</v>
      </c>
      <c r="F13" s="380">
        <v>1300</v>
      </c>
      <c r="G13" s="835">
        <v>0</v>
      </c>
      <c r="H13" s="480">
        <f t="shared" si="0"/>
        <v>0</v>
      </c>
      <c r="I13" s="481">
        <f t="shared" si="1"/>
        <v>0</v>
      </c>
    </row>
    <row r="14" spans="1:9" s="389" customFormat="1" ht="15" customHeight="1" x14ac:dyDescent="0.25">
      <c r="A14" s="495"/>
      <c r="B14" s="508"/>
      <c r="C14" s="515" t="s">
        <v>303</v>
      </c>
      <c r="D14" s="502" t="s">
        <v>49</v>
      </c>
      <c r="E14" s="219">
        <v>2000</v>
      </c>
      <c r="F14" s="380">
        <v>2000</v>
      </c>
      <c r="G14" s="835">
        <v>0</v>
      </c>
      <c r="H14" s="480">
        <f t="shared" si="0"/>
        <v>0</v>
      </c>
      <c r="I14" s="481">
        <f t="shared" si="1"/>
        <v>0</v>
      </c>
    </row>
    <row r="15" spans="1:9" s="389" customFormat="1" ht="15" customHeight="1" x14ac:dyDescent="0.25">
      <c r="A15" s="495"/>
      <c r="B15" s="508"/>
      <c r="C15" s="515" t="s">
        <v>304</v>
      </c>
      <c r="D15" s="502" t="s">
        <v>49</v>
      </c>
      <c r="E15" s="219">
        <v>2000</v>
      </c>
      <c r="F15" s="380">
        <v>2000</v>
      </c>
      <c r="G15" s="835">
        <v>0</v>
      </c>
      <c r="H15" s="480">
        <f t="shared" si="0"/>
        <v>0</v>
      </c>
      <c r="I15" s="481">
        <f t="shared" si="1"/>
        <v>0</v>
      </c>
    </row>
    <row r="16" spans="1:9" s="389" customFormat="1" ht="15" customHeight="1" x14ac:dyDescent="0.25">
      <c r="A16" s="495"/>
      <c r="B16" s="508"/>
      <c r="C16" s="515" t="s">
        <v>305</v>
      </c>
      <c r="D16" s="502" t="s">
        <v>49</v>
      </c>
      <c r="E16" s="219">
        <v>500</v>
      </c>
      <c r="F16" s="380">
        <v>500</v>
      </c>
      <c r="G16" s="835">
        <v>0</v>
      </c>
      <c r="H16" s="480">
        <f t="shared" si="0"/>
        <v>0</v>
      </c>
      <c r="I16" s="481">
        <f t="shared" si="1"/>
        <v>0</v>
      </c>
    </row>
    <row r="17" spans="1:9" s="389" customFormat="1" ht="15" customHeight="1" x14ac:dyDescent="0.25">
      <c r="A17" s="495"/>
      <c r="B17" s="508"/>
      <c r="C17" s="515" t="s">
        <v>306</v>
      </c>
      <c r="D17" s="502" t="s">
        <v>49</v>
      </c>
      <c r="E17" s="219">
        <v>500</v>
      </c>
      <c r="F17" s="380">
        <v>500</v>
      </c>
      <c r="G17" s="835">
        <v>0</v>
      </c>
      <c r="H17" s="480">
        <f t="shared" si="0"/>
        <v>0</v>
      </c>
      <c r="I17" s="481">
        <f t="shared" si="1"/>
        <v>0</v>
      </c>
    </row>
    <row r="18" spans="1:9" s="389" customFormat="1" ht="15" customHeight="1" x14ac:dyDescent="0.25">
      <c r="A18" s="495"/>
      <c r="B18" s="508"/>
      <c r="C18" s="514" t="s">
        <v>307</v>
      </c>
      <c r="D18" s="462" t="s">
        <v>49</v>
      </c>
      <c r="E18" s="219">
        <v>500</v>
      </c>
      <c r="F18" s="380">
        <v>500</v>
      </c>
      <c r="G18" s="835">
        <v>0</v>
      </c>
      <c r="H18" s="512">
        <f t="shared" si="0"/>
        <v>0</v>
      </c>
      <c r="I18" s="513">
        <f t="shared" si="1"/>
        <v>0</v>
      </c>
    </row>
    <row r="19" spans="1:9" s="389" customFormat="1" ht="13.5" customHeight="1" x14ac:dyDescent="0.25">
      <c r="A19" s="511"/>
      <c r="B19" s="519"/>
      <c r="C19" s="520" t="s">
        <v>308</v>
      </c>
      <c r="D19" s="518"/>
      <c r="E19" s="1105"/>
      <c r="F19" s="1106"/>
      <c r="G19" s="1107"/>
      <c r="H19" s="523"/>
      <c r="I19" s="524"/>
    </row>
    <row r="20" spans="1:9" s="389" customFormat="1" ht="13.5" customHeight="1" x14ac:dyDescent="0.25">
      <c r="A20" s="521"/>
      <c r="B20" s="522"/>
      <c r="C20" s="1108" t="s">
        <v>455</v>
      </c>
      <c r="D20" s="657" t="s">
        <v>49</v>
      </c>
      <c r="E20" s="1109">
        <v>200</v>
      </c>
      <c r="F20" s="1104">
        <v>200</v>
      </c>
      <c r="G20" s="893">
        <v>0</v>
      </c>
      <c r="H20" s="480">
        <f t="shared" si="0"/>
        <v>0</v>
      </c>
      <c r="I20" s="481">
        <f t="shared" si="1"/>
        <v>0</v>
      </c>
    </row>
    <row r="21" spans="1:9" s="389" customFormat="1" ht="13.5" customHeight="1" x14ac:dyDescent="0.25">
      <c r="A21" s="495"/>
      <c r="B21" s="508"/>
      <c r="C21" s="252" t="s">
        <v>549</v>
      </c>
      <c r="D21" s="657" t="s">
        <v>49</v>
      </c>
      <c r="E21" s="219">
        <v>0</v>
      </c>
      <c r="F21" s="380">
        <v>7000</v>
      </c>
      <c r="G21" s="835">
        <v>0</v>
      </c>
      <c r="H21" s="591">
        <v>0</v>
      </c>
      <c r="I21" s="513">
        <f t="shared" si="1"/>
        <v>0</v>
      </c>
    </row>
    <row r="22" spans="1:9" s="389" customFormat="1" ht="15" customHeight="1" thickBot="1" x14ac:dyDescent="0.3">
      <c r="A22" s="525"/>
      <c r="B22" s="516"/>
      <c r="C22" s="517"/>
      <c r="D22" s="526"/>
      <c r="E22" s="527"/>
      <c r="F22" s="528"/>
      <c r="G22" s="529"/>
      <c r="H22" s="530"/>
      <c r="I22" s="531"/>
    </row>
    <row r="23" spans="1:9" ht="16.5" customHeight="1" thickBot="1" x14ac:dyDescent="0.3">
      <c r="A23" s="1447" t="s">
        <v>28</v>
      </c>
      <c r="B23" s="1444"/>
      <c r="C23" s="1445"/>
      <c r="D23" s="532"/>
      <c r="E23" s="533">
        <f>E7</f>
        <v>21805</v>
      </c>
      <c r="F23" s="534">
        <f>F7</f>
        <v>27605</v>
      </c>
      <c r="G23" s="535">
        <f>G7</f>
        <v>3307</v>
      </c>
      <c r="H23" s="468">
        <f>G23/E23*100</f>
        <v>15.166246273790415</v>
      </c>
      <c r="I23" s="469">
        <f>G23/F23*100</f>
        <v>11.979713819960153</v>
      </c>
    </row>
    <row r="24" spans="1:9" ht="14.25" customHeight="1" thickBot="1" x14ac:dyDescent="0.3">
      <c r="A24" s="1139"/>
      <c r="B24" s="3"/>
      <c r="C24" s="3"/>
      <c r="D24" s="3"/>
      <c r="E24" s="3"/>
      <c r="F24" s="3"/>
      <c r="G24" s="1110"/>
      <c r="H24" s="3"/>
      <c r="I24" s="1139"/>
    </row>
    <row r="25" spans="1:9" x14ac:dyDescent="0.25">
      <c r="A25" s="564" t="s">
        <v>1</v>
      </c>
      <c r="B25" s="558" t="s">
        <v>2</v>
      </c>
      <c r="C25" s="559" t="s">
        <v>3</v>
      </c>
      <c r="D25" s="560"/>
      <c r="E25" s="561" t="s">
        <v>4</v>
      </c>
      <c r="F25" s="562" t="s">
        <v>5</v>
      </c>
      <c r="G25" s="561" t="s">
        <v>6</v>
      </c>
      <c r="H25" s="562" t="s">
        <v>7</v>
      </c>
      <c r="I25" s="570" t="s">
        <v>7</v>
      </c>
    </row>
    <row r="26" spans="1:9" x14ac:dyDescent="0.25">
      <c r="A26" s="564" t="s">
        <v>8</v>
      </c>
      <c r="B26" s="565" t="s">
        <v>9</v>
      </c>
      <c r="C26" s="566" t="s">
        <v>10</v>
      </c>
      <c r="D26" s="567" t="s">
        <v>11</v>
      </c>
      <c r="E26" s="568" t="s">
        <v>12</v>
      </c>
      <c r="F26" s="569" t="s">
        <v>13</v>
      </c>
      <c r="G26" s="144" t="s">
        <v>517</v>
      </c>
      <c r="H26" s="569" t="s">
        <v>14</v>
      </c>
      <c r="I26" s="570" t="s">
        <v>15</v>
      </c>
    </row>
    <row r="27" spans="1:9" ht="15.75" thickBot="1" x14ac:dyDescent="0.3">
      <c r="A27" s="571" t="s">
        <v>16</v>
      </c>
      <c r="B27" s="572" t="s">
        <v>17</v>
      </c>
      <c r="C27" s="573"/>
      <c r="D27" s="574"/>
      <c r="E27" s="575" t="s">
        <v>291</v>
      </c>
      <c r="F27" s="576" t="s">
        <v>291</v>
      </c>
      <c r="G27" s="577"/>
      <c r="H27" s="578"/>
      <c r="I27" s="579"/>
    </row>
    <row r="28" spans="1:9" ht="15.75" x14ac:dyDescent="0.25">
      <c r="A28" s="1437" t="s">
        <v>42</v>
      </c>
      <c r="B28" s="1438"/>
      <c r="C28" s="1439"/>
      <c r="D28" s="592"/>
      <c r="E28" s="593"/>
      <c r="F28" s="594"/>
      <c r="G28" s="595"/>
      <c r="H28" s="594"/>
      <c r="I28" s="596"/>
    </row>
    <row r="29" spans="1:9" x14ac:dyDescent="0.25">
      <c r="A29" s="580" t="s">
        <v>46</v>
      </c>
      <c r="B29" s="1405" t="s">
        <v>659</v>
      </c>
      <c r="C29" s="1071"/>
      <c r="D29" s="582"/>
      <c r="E29" s="583">
        <f>SUM(E30:E36)</f>
        <v>26600</v>
      </c>
      <c r="F29" s="609">
        <f t="shared" ref="F29:G29" si="3">SUM(F30:F36)</f>
        <v>19600</v>
      </c>
      <c r="G29" s="583">
        <f t="shared" si="3"/>
        <v>0</v>
      </c>
      <c r="H29" s="475">
        <f t="shared" ref="H29:H36" si="4">G29/E29*100</f>
        <v>0</v>
      </c>
      <c r="I29" s="476">
        <f t="shared" ref="I29:I36" si="5">G29/F29*100</f>
        <v>0</v>
      </c>
    </row>
    <row r="30" spans="1:9" x14ac:dyDescent="0.25">
      <c r="A30" s="584"/>
      <c r="B30" s="502"/>
      <c r="C30" s="610" t="s">
        <v>338</v>
      </c>
      <c r="D30" s="230" t="s">
        <v>49</v>
      </c>
      <c r="E30" s="1111">
        <v>7000</v>
      </c>
      <c r="F30" s="380">
        <v>0</v>
      </c>
      <c r="G30" s="1086">
        <v>0</v>
      </c>
      <c r="H30" s="480">
        <f t="shared" si="4"/>
        <v>0</v>
      </c>
      <c r="I30" s="481">
        <v>0</v>
      </c>
    </row>
    <row r="31" spans="1:9" x14ac:dyDescent="0.25">
      <c r="A31" s="495"/>
      <c r="B31" s="502"/>
      <c r="C31" s="611" t="s">
        <v>339</v>
      </c>
      <c r="D31" s="230" t="s">
        <v>49</v>
      </c>
      <c r="E31" s="1112">
        <v>5000</v>
      </c>
      <c r="F31" s="380">
        <v>5000</v>
      </c>
      <c r="G31" s="1086">
        <v>0</v>
      </c>
      <c r="H31" s="480">
        <f t="shared" si="4"/>
        <v>0</v>
      </c>
      <c r="I31" s="481">
        <f t="shared" si="5"/>
        <v>0</v>
      </c>
    </row>
    <row r="32" spans="1:9" x14ac:dyDescent="0.25">
      <c r="A32" s="495"/>
      <c r="B32" s="502"/>
      <c r="C32" s="611" t="s">
        <v>340</v>
      </c>
      <c r="D32" s="230" t="s">
        <v>49</v>
      </c>
      <c r="E32" s="1112">
        <v>3000</v>
      </c>
      <c r="F32" s="380">
        <v>3000</v>
      </c>
      <c r="G32" s="1086">
        <v>0</v>
      </c>
      <c r="H32" s="480">
        <f t="shared" si="4"/>
        <v>0</v>
      </c>
      <c r="I32" s="481">
        <f t="shared" si="5"/>
        <v>0</v>
      </c>
    </row>
    <row r="33" spans="1:9" x14ac:dyDescent="0.25">
      <c r="A33" s="495"/>
      <c r="B33" s="502"/>
      <c r="C33" s="612" t="s">
        <v>341</v>
      </c>
      <c r="D33" s="230" t="s">
        <v>49</v>
      </c>
      <c r="E33" s="1113">
        <v>500</v>
      </c>
      <c r="F33" s="380">
        <v>500</v>
      </c>
      <c r="G33" s="1086">
        <v>0</v>
      </c>
      <c r="H33" s="480">
        <f t="shared" si="4"/>
        <v>0</v>
      </c>
      <c r="I33" s="481">
        <f t="shared" si="5"/>
        <v>0</v>
      </c>
    </row>
    <row r="34" spans="1:9" x14ac:dyDescent="0.25">
      <c r="A34" s="589"/>
      <c r="B34" s="508"/>
      <c r="C34" s="613" t="s">
        <v>342</v>
      </c>
      <c r="D34" s="230" t="s">
        <v>49</v>
      </c>
      <c r="E34" s="1113">
        <v>3700</v>
      </c>
      <c r="F34" s="380">
        <v>3700</v>
      </c>
      <c r="G34" s="1086">
        <v>0</v>
      </c>
      <c r="H34" s="480">
        <f t="shared" si="4"/>
        <v>0</v>
      </c>
      <c r="I34" s="481">
        <f t="shared" si="5"/>
        <v>0</v>
      </c>
    </row>
    <row r="35" spans="1:9" x14ac:dyDescent="0.25">
      <c r="A35" s="586"/>
      <c r="B35" s="519"/>
      <c r="C35" s="613" t="s">
        <v>343</v>
      </c>
      <c r="D35" s="230" t="s">
        <v>49</v>
      </c>
      <c r="E35" s="910">
        <v>3700</v>
      </c>
      <c r="F35" s="380">
        <v>3700</v>
      </c>
      <c r="G35" s="1086">
        <v>0</v>
      </c>
      <c r="H35" s="480">
        <f t="shared" si="4"/>
        <v>0</v>
      </c>
      <c r="I35" s="481">
        <f t="shared" si="5"/>
        <v>0</v>
      </c>
    </row>
    <row r="36" spans="1:9" ht="15.75" thickBot="1" x14ac:dyDescent="0.3">
      <c r="A36" s="586"/>
      <c r="B36" s="519"/>
      <c r="C36" s="613" t="s">
        <v>344</v>
      </c>
      <c r="D36" s="230" t="s">
        <v>49</v>
      </c>
      <c r="E36" s="1112">
        <v>3700</v>
      </c>
      <c r="F36" s="380">
        <v>3700</v>
      </c>
      <c r="G36" s="1086">
        <v>0</v>
      </c>
      <c r="H36" s="480">
        <f t="shared" si="4"/>
        <v>0</v>
      </c>
      <c r="I36" s="481">
        <f t="shared" si="5"/>
        <v>0</v>
      </c>
    </row>
    <row r="37" spans="1:9" ht="16.5" thickBot="1" x14ac:dyDescent="0.3">
      <c r="A37" s="1443" t="s">
        <v>43</v>
      </c>
      <c r="B37" s="1444"/>
      <c r="C37" s="1445"/>
      <c r="D37" s="555"/>
      <c r="E37" s="533">
        <f>E29</f>
        <v>26600</v>
      </c>
      <c r="F37" s="534">
        <f>F29</f>
        <v>19600</v>
      </c>
      <c r="G37" s="533">
        <f>G29</f>
        <v>0</v>
      </c>
      <c r="H37" s="468">
        <f>G37/E37*100</f>
        <v>0</v>
      </c>
      <c r="I37" s="469">
        <f>G37/F37*100</f>
        <v>0</v>
      </c>
    </row>
    <row r="38" spans="1:9" ht="15.75" thickBot="1" x14ac:dyDescent="0.3">
      <c r="A38" s="1231"/>
      <c r="B38" s="1231"/>
      <c r="C38" s="1231"/>
      <c r="D38" s="1231"/>
      <c r="E38" s="1231"/>
      <c r="F38" s="1232"/>
      <c r="G38" s="1233"/>
      <c r="H38" s="1234"/>
      <c r="I38" s="1234"/>
    </row>
    <row r="39" spans="1:9" ht="16.5" thickBot="1" x14ac:dyDescent="0.3">
      <c r="A39" s="604" t="s">
        <v>44</v>
      </c>
      <c r="B39" s="605"/>
      <c r="C39" s="605"/>
      <c r="D39" s="606"/>
      <c r="E39" s="607">
        <f>E23+E37</f>
        <v>48405</v>
      </c>
      <c r="F39" s="608">
        <f>F23+F37</f>
        <v>47205</v>
      </c>
      <c r="G39" s="607">
        <f>G23+G37</f>
        <v>3307</v>
      </c>
      <c r="H39" s="468">
        <f>G39/E39*100</f>
        <v>6.8319388492924276</v>
      </c>
      <c r="I39" s="469">
        <f>G39/F39*100</f>
        <v>7.0056138120961755</v>
      </c>
    </row>
    <row r="40" spans="1:9" ht="15.75" x14ac:dyDescent="0.25">
      <c r="A40" s="631"/>
      <c r="B40" s="632"/>
      <c r="C40" s="632"/>
      <c r="D40" s="632"/>
      <c r="E40" s="633"/>
      <c r="F40" s="634"/>
      <c r="G40" s="635"/>
      <c r="H40" s="636"/>
      <c r="I40" s="636"/>
    </row>
    <row r="41" spans="1:9" s="389" customFormat="1" x14ac:dyDescent="0.25">
      <c r="A41" s="614"/>
      <c r="B41" s="614"/>
      <c r="C41" s="614"/>
      <c r="D41" s="615"/>
      <c r="E41" s="568"/>
      <c r="F41" s="568"/>
      <c r="G41" s="568"/>
      <c r="H41" s="568"/>
      <c r="I41" s="568"/>
    </row>
    <row r="42" spans="1:9" s="389" customFormat="1" x14ac:dyDescent="0.25">
      <c r="A42" s="614"/>
      <c r="B42" s="614"/>
      <c r="C42" s="614"/>
      <c r="D42" s="616"/>
      <c r="E42" s="568"/>
      <c r="F42" s="568"/>
      <c r="G42" s="568"/>
      <c r="H42" s="568"/>
      <c r="I42" s="568"/>
    </row>
    <row r="43" spans="1:9" s="389" customFormat="1" x14ac:dyDescent="0.25">
      <c r="A43" s="614"/>
      <c r="B43" s="614"/>
      <c r="C43" s="614"/>
      <c r="D43" s="616"/>
      <c r="E43" s="568"/>
      <c r="F43" s="568"/>
      <c r="G43" s="617"/>
      <c r="H43" s="618"/>
      <c r="I43" s="618"/>
    </row>
    <row r="44" spans="1:9" s="389" customFormat="1" ht="15.75" x14ac:dyDescent="0.25">
      <c r="A44" s="1446"/>
      <c r="B44" s="1446"/>
      <c r="C44" s="1446"/>
      <c r="D44" s="619"/>
      <c r="E44" s="620"/>
      <c r="F44" s="621"/>
      <c r="G44" s="617"/>
      <c r="H44" s="621"/>
      <c r="I44" s="621"/>
    </row>
    <row r="45" spans="1:9" s="389" customFormat="1" x14ac:dyDescent="0.25">
      <c r="A45" s="616"/>
      <c r="B45" s="622"/>
      <c r="C45" s="622"/>
      <c r="D45" s="623"/>
      <c r="E45" s="624"/>
      <c r="F45" s="625"/>
      <c r="G45" s="626"/>
      <c r="H45" s="627"/>
      <c r="I45" s="627"/>
    </row>
    <row r="46" spans="1:9" x14ac:dyDescent="0.25">
      <c r="A46" s="518"/>
      <c r="B46" s="518"/>
      <c r="C46" s="637"/>
      <c r="D46" s="518"/>
      <c r="E46" s="638"/>
      <c r="F46" s="630"/>
      <c r="G46" s="639"/>
      <c r="H46" s="640"/>
      <c r="I46" s="640"/>
    </row>
    <row r="47" spans="1:9" x14ac:dyDescent="0.25">
      <c r="A47" s="628"/>
      <c r="B47" s="518"/>
      <c r="C47" s="641"/>
      <c r="D47" s="518"/>
      <c r="E47" s="638"/>
      <c r="F47" s="630"/>
      <c r="G47" s="639"/>
      <c r="H47" s="640"/>
      <c r="I47" s="640"/>
    </row>
    <row r="48" spans="1:9" x14ac:dyDescent="0.25">
      <c r="A48" s="628"/>
      <c r="B48" s="518"/>
      <c r="C48" s="641"/>
      <c r="D48" s="518"/>
      <c r="E48" s="638"/>
      <c r="F48" s="630"/>
      <c r="G48" s="639"/>
      <c r="H48" s="640"/>
      <c r="I48" s="640"/>
    </row>
    <row r="49" spans="1:9" x14ac:dyDescent="0.25">
      <c r="A49" s="628"/>
      <c r="B49" s="518"/>
      <c r="C49" s="642"/>
      <c r="D49" s="518"/>
      <c r="E49" s="638"/>
      <c r="F49" s="630"/>
      <c r="G49" s="639"/>
      <c r="H49" s="640"/>
      <c r="I49" s="640"/>
    </row>
    <row r="50" spans="1:9" x14ac:dyDescent="0.25">
      <c r="A50" s="629"/>
      <c r="B50" s="628"/>
      <c r="C50" s="642"/>
      <c r="D50" s="518"/>
      <c r="E50" s="638"/>
      <c r="F50" s="630"/>
      <c r="G50" s="639"/>
      <c r="H50" s="640"/>
      <c r="I50" s="640"/>
    </row>
    <row r="51" spans="1:9" x14ac:dyDescent="0.25">
      <c r="A51" s="629"/>
      <c r="B51" s="628"/>
      <c r="C51" s="642"/>
      <c r="D51" s="518"/>
      <c r="E51" s="638"/>
      <c r="F51" s="630"/>
      <c r="G51" s="639"/>
      <c r="H51" s="640"/>
      <c r="I51" s="640"/>
    </row>
    <row r="52" spans="1:9" x14ac:dyDescent="0.25">
      <c r="A52" s="629"/>
      <c r="B52" s="628"/>
      <c r="C52" s="642"/>
      <c r="D52" s="518"/>
      <c r="E52" s="638"/>
      <c r="F52" s="630"/>
      <c r="G52" s="639"/>
      <c r="H52" s="640"/>
      <c r="I52" s="640"/>
    </row>
    <row r="53" spans="1:9" x14ac:dyDescent="0.25">
      <c r="A53" s="629"/>
      <c r="B53" s="628"/>
      <c r="C53" s="518"/>
      <c r="D53" s="518"/>
      <c r="E53" s="638"/>
      <c r="F53" s="630"/>
      <c r="G53" s="639"/>
      <c r="H53" s="640"/>
      <c r="I53" s="640"/>
    </row>
    <row r="54" spans="1:9" x14ac:dyDescent="0.25">
      <c r="A54" s="629"/>
      <c r="B54" s="628"/>
      <c r="C54" s="518"/>
      <c r="D54" s="518"/>
      <c r="E54" s="638"/>
      <c r="F54" s="630"/>
      <c r="G54" s="639"/>
      <c r="H54" s="640"/>
      <c r="I54" s="640"/>
    </row>
    <row r="55" spans="1:9" x14ac:dyDescent="0.25">
      <c r="A55" s="629"/>
      <c r="B55" s="628"/>
      <c r="C55" s="518"/>
      <c r="D55" s="518"/>
      <c r="E55" s="638"/>
      <c r="F55" s="630"/>
      <c r="G55" s="639"/>
      <c r="H55" s="640"/>
      <c r="I55" s="640"/>
    </row>
    <row r="56" spans="1:9" x14ac:dyDescent="0.25">
      <c r="A56" s="629"/>
      <c r="B56" s="628"/>
      <c r="C56" s="518"/>
      <c r="D56" s="518"/>
      <c r="E56" s="638"/>
      <c r="F56" s="630"/>
      <c r="G56" s="639"/>
      <c r="H56" s="640"/>
      <c r="I56" s="640"/>
    </row>
    <row r="57" spans="1:9" x14ac:dyDescent="0.25">
      <c r="A57" s="629"/>
      <c r="B57" s="628"/>
      <c r="C57" s="518"/>
      <c r="D57" s="518"/>
      <c r="E57" s="638"/>
      <c r="F57" s="630"/>
      <c r="G57" s="639"/>
      <c r="H57" s="640"/>
      <c r="I57" s="640"/>
    </row>
    <row r="58" spans="1:9" x14ac:dyDescent="0.25">
      <c r="A58" s="629"/>
      <c r="B58" s="628"/>
      <c r="C58" s="518"/>
      <c r="D58" s="518"/>
      <c r="E58" s="620"/>
      <c r="F58" s="630"/>
      <c r="G58" s="639"/>
      <c r="H58" s="621"/>
      <c r="I58" s="621"/>
    </row>
    <row r="59" spans="1:9" ht="15.75" x14ac:dyDescent="0.25">
      <c r="A59" s="1446"/>
      <c r="B59" s="1446"/>
      <c r="C59" s="1446"/>
      <c r="D59" s="643"/>
      <c r="E59" s="644"/>
      <c r="F59" s="645"/>
      <c r="G59" s="644"/>
      <c r="H59" s="636"/>
      <c r="I59" s="636"/>
    </row>
    <row r="60" spans="1:9" s="389" customFormat="1" x14ac:dyDescent="0.25">
      <c r="A60" s="620"/>
      <c r="B60" s="620"/>
      <c r="C60" s="620"/>
      <c r="D60" s="620"/>
      <c r="E60" s="620"/>
      <c r="F60" s="630"/>
      <c r="G60" s="617"/>
      <c r="H60" s="621"/>
      <c r="I60" s="621"/>
    </row>
    <row r="61" spans="1:9" ht="15.75" x14ac:dyDescent="0.25">
      <c r="A61" s="631"/>
      <c r="B61" s="632"/>
      <c r="C61" s="632"/>
      <c r="D61" s="632"/>
      <c r="E61" s="633"/>
      <c r="F61" s="634"/>
      <c r="G61" s="635"/>
      <c r="H61" s="636"/>
      <c r="I61" s="636"/>
    </row>
  </sheetData>
  <mergeCells count="5">
    <mergeCell ref="A44:C44"/>
    <mergeCell ref="A59:C59"/>
    <mergeCell ref="A23:C23"/>
    <mergeCell ref="A28:C28"/>
    <mergeCell ref="A37:C37"/>
  </mergeCells>
  <pageMargins left="0.31496062992125984" right="0" top="0.39370078740157483" bottom="0.39370078740157483" header="0" footer="0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72"/>
  <sheetViews>
    <sheetView tabSelected="1" topLeftCell="A193" zoomScaleNormal="100" workbookViewId="0">
      <selection activeCell="A211" sqref="A211:XFD211"/>
    </sheetView>
  </sheetViews>
  <sheetFormatPr defaultRowHeight="15" x14ac:dyDescent="0.25"/>
  <cols>
    <col min="2" max="2" width="10.28515625" customWidth="1"/>
    <col min="3" max="3" width="64.5703125" customWidth="1"/>
    <col min="4" max="4" width="54.28515625" customWidth="1"/>
    <col min="5" max="5" width="14.42578125" style="132" customWidth="1"/>
    <col min="6" max="6" width="16" style="132" customWidth="1"/>
    <col min="7" max="7" width="10.85546875" style="117" customWidth="1"/>
    <col min="8" max="8" width="8.42578125" style="132" customWidth="1"/>
    <col min="9" max="9" width="7.85546875" style="132" customWidth="1"/>
    <col min="10" max="41" width="9.140625" style="93"/>
  </cols>
  <sheetData>
    <row r="1" spans="1:9" ht="15.75" x14ac:dyDescent="0.25">
      <c r="A1" s="33" t="s">
        <v>51</v>
      </c>
      <c r="B1" s="34"/>
      <c r="C1" s="34"/>
      <c r="D1" s="34"/>
      <c r="E1" s="173"/>
      <c r="F1" s="172"/>
      <c r="G1" s="430"/>
      <c r="H1" s="171"/>
      <c r="I1" s="171"/>
    </row>
    <row r="2" spans="1:9" ht="15.75" x14ac:dyDescent="0.25">
      <c r="A2" s="33"/>
      <c r="B2" s="34"/>
      <c r="C2" s="34"/>
      <c r="D2" s="34"/>
      <c r="E2" s="173"/>
      <c r="F2" s="172"/>
      <c r="G2" s="430"/>
      <c r="H2" s="171"/>
      <c r="I2" s="171"/>
    </row>
    <row r="3" spans="1:9" ht="16.5" thickBot="1" x14ac:dyDescent="0.3">
      <c r="A3" s="197"/>
      <c r="B3" s="33"/>
      <c r="C3" s="197"/>
      <c r="D3" s="197"/>
      <c r="E3" s="35"/>
      <c r="F3" s="172"/>
      <c r="G3" s="430"/>
      <c r="H3" s="171"/>
      <c r="I3" s="170" t="s">
        <v>637</v>
      </c>
    </row>
    <row r="4" spans="1:9" x14ac:dyDescent="0.25">
      <c r="A4" s="36" t="s">
        <v>1</v>
      </c>
      <c r="B4" s="37" t="s">
        <v>2</v>
      </c>
      <c r="C4" s="38" t="s">
        <v>3</v>
      </c>
      <c r="D4" s="39"/>
      <c r="E4" s="19" t="s">
        <v>4</v>
      </c>
      <c r="F4" s="9" t="s">
        <v>5</v>
      </c>
      <c r="G4" s="431" t="s">
        <v>52</v>
      </c>
      <c r="H4" s="40" t="s">
        <v>53</v>
      </c>
      <c r="I4" s="41" t="s">
        <v>53</v>
      </c>
    </row>
    <row r="5" spans="1:9" x14ac:dyDescent="0.25">
      <c r="A5" s="42" t="s">
        <v>8</v>
      </c>
      <c r="B5" s="43" t="s">
        <v>9</v>
      </c>
      <c r="C5" s="44" t="s">
        <v>10</v>
      </c>
      <c r="D5" s="45" t="s">
        <v>11</v>
      </c>
      <c r="E5" s="23" t="s">
        <v>12</v>
      </c>
      <c r="F5" s="13" t="s">
        <v>13</v>
      </c>
      <c r="G5" s="144" t="s">
        <v>517</v>
      </c>
      <c r="H5" s="46" t="s">
        <v>55</v>
      </c>
      <c r="I5" s="47" t="s">
        <v>55</v>
      </c>
    </row>
    <row r="6" spans="1:9" ht="15.75" thickBot="1" x14ac:dyDescent="0.3">
      <c r="A6" s="48" t="s">
        <v>16</v>
      </c>
      <c r="B6" s="49" t="s">
        <v>17</v>
      </c>
      <c r="C6" s="50"/>
      <c r="D6" s="360"/>
      <c r="E6" s="27" t="s">
        <v>291</v>
      </c>
      <c r="F6" s="15" t="s">
        <v>291</v>
      </c>
      <c r="G6" s="432"/>
      <c r="H6" s="51" t="s">
        <v>14</v>
      </c>
      <c r="I6" s="52" t="s">
        <v>15</v>
      </c>
    </row>
    <row r="7" spans="1:9" ht="15.75" x14ac:dyDescent="0.25">
      <c r="A7" s="198" t="s">
        <v>18</v>
      </c>
      <c r="B7" s="199"/>
      <c r="C7" s="199"/>
      <c r="D7" s="199"/>
      <c r="E7" s="199"/>
      <c r="F7" s="199"/>
      <c r="G7" s="917"/>
      <c r="H7" s="199"/>
      <c r="I7" s="918"/>
    </row>
    <row r="8" spans="1:9" ht="15.75" x14ac:dyDescent="0.25">
      <c r="A8" s="227" t="s">
        <v>56</v>
      </c>
      <c r="B8" s="319" t="s">
        <v>660</v>
      </c>
      <c r="C8" s="259"/>
      <c r="D8" s="343"/>
      <c r="E8" s="583">
        <f>E9+E59+E123+E125+E128</f>
        <v>170167</v>
      </c>
      <c r="F8" s="609">
        <f>F9+F59+F123+F125+F128</f>
        <v>220690.49999999997</v>
      </c>
      <c r="G8" s="583">
        <f>G9+G59+G123+G125+G128</f>
        <v>96525</v>
      </c>
      <c r="H8" s="188">
        <f>G8/E8*100</f>
        <v>56.723689081901895</v>
      </c>
      <c r="I8" s="189">
        <f>G8/F8*100</f>
        <v>43.737723191528417</v>
      </c>
    </row>
    <row r="9" spans="1:9" x14ac:dyDescent="0.25">
      <c r="A9" s="320"/>
      <c r="B9" s="332"/>
      <c r="C9" s="338" t="s">
        <v>57</v>
      </c>
      <c r="D9" s="422"/>
      <c r="E9" s="665">
        <f>E10+E13+E15+E17+E19+E21+E23+E26+E28+E31+E34+E36+E38+E40+E42+E44+E46+E49</f>
        <v>35019</v>
      </c>
      <c r="F9" s="666">
        <f>F10+F13+F15+F17+F19+F21+F23+F26+F28+F31+F34+F36+F38+F40+F42+F44+F46+F49</f>
        <v>38240.900000000009</v>
      </c>
      <c r="G9" s="673">
        <f>G10+G13+G15+G17+G19+G21+G23+G26+G28+G31+G34+G36+G38+G40+G42+G44+G46+G49</f>
        <v>19168</v>
      </c>
      <c r="H9" s="188">
        <f>G9/E9*100</f>
        <v>54.736000456894828</v>
      </c>
      <c r="I9" s="189">
        <f>G9/F9*100</f>
        <v>50.124343307819629</v>
      </c>
    </row>
    <row r="10" spans="1:9" x14ac:dyDescent="0.25">
      <c r="A10" s="232"/>
      <c r="B10" s="333" t="s">
        <v>58</v>
      </c>
      <c r="C10" s="339" t="s">
        <v>59</v>
      </c>
      <c r="D10" s="230" t="s">
        <v>60</v>
      </c>
      <c r="E10" s="219">
        <v>4213</v>
      </c>
      <c r="F10" s="832">
        <v>4917.6000000000004</v>
      </c>
      <c r="G10" s="830">
        <v>2706</v>
      </c>
      <c r="H10" s="190">
        <f t="shared" ref="H10:H51" si="0">G10/E10*100</f>
        <v>64.229765013054831</v>
      </c>
      <c r="I10" s="185">
        <f t="shared" ref="I10:I51" si="1">G10/F10*100</f>
        <v>55.026842362127859</v>
      </c>
    </row>
    <row r="11" spans="1:9" x14ac:dyDescent="0.25">
      <c r="A11" s="232"/>
      <c r="B11" s="333"/>
      <c r="C11" s="340" t="s">
        <v>425</v>
      </c>
      <c r="D11" s="230"/>
      <c r="E11" s="831">
        <v>1414</v>
      </c>
      <c r="F11" s="832">
        <v>1414</v>
      </c>
      <c r="G11" s="833">
        <v>707</v>
      </c>
      <c r="H11" s="191">
        <f t="shared" si="0"/>
        <v>50</v>
      </c>
      <c r="I11" s="196">
        <f t="shared" si="1"/>
        <v>50</v>
      </c>
    </row>
    <row r="12" spans="1:9" x14ac:dyDescent="0.25">
      <c r="A12" s="334"/>
      <c r="B12" s="335"/>
      <c r="C12" s="340" t="s">
        <v>426</v>
      </c>
      <c r="D12" s="344"/>
      <c r="E12" s="831">
        <v>1200</v>
      </c>
      <c r="F12" s="832">
        <v>1800</v>
      </c>
      <c r="G12" s="834">
        <v>1500</v>
      </c>
      <c r="H12" s="191">
        <f t="shared" si="0"/>
        <v>125</v>
      </c>
      <c r="I12" s="196">
        <f t="shared" si="1"/>
        <v>83.333333333333343</v>
      </c>
    </row>
    <row r="13" spans="1:9" x14ac:dyDescent="0.25">
      <c r="A13" s="232"/>
      <c r="B13" s="333" t="s">
        <v>61</v>
      </c>
      <c r="C13" s="341" t="s">
        <v>62</v>
      </c>
      <c r="D13" s="230" t="s">
        <v>60</v>
      </c>
      <c r="E13" s="219">
        <v>1573</v>
      </c>
      <c r="F13" s="380">
        <v>1649.4</v>
      </c>
      <c r="G13" s="835">
        <v>787</v>
      </c>
      <c r="H13" s="190">
        <f t="shared" si="0"/>
        <v>50.031786395422763</v>
      </c>
      <c r="I13" s="185">
        <f t="shared" si="1"/>
        <v>47.714320358918393</v>
      </c>
    </row>
    <row r="14" spans="1:9" x14ac:dyDescent="0.25">
      <c r="A14" s="334"/>
      <c r="B14" s="335"/>
      <c r="C14" s="340" t="s">
        <v>425</v>
      </c>
      <c r="D14" s="344"/>
      <c r="E14" s="831">
        <v>508</v>
      </c>
      <c r="F14" s="832">
        <v>508</v>
      </c>
      <c r="G14" s="1361">
        <v>254</v>
      </c>
      <c r="H14" s="191">
        <f t="shared" si="0"/>
        <v>50</v>
      </c>
      <c r="I14" s="196">
        <f t="shared" si="1"/>
        <v>50</v>
      </c>
    </row>
    <row r="15" spans="1:9" x14ac:dyDescent="0.25">
      <c r="A15" s="232"/>
      <c r="B15" s="333" t="s">
        <v>63</v>
      </c>
      <c r="C15" s="342" t="s">
        <v>64</v>
      </c>
      <c r="D15" s="230" t="s">
        <v>60</v>
      </c>
      <c r="E15" s="219">
        <v>2027</v>
      </c>
      <c r="F15" s="380">
        <v>2152.3000000000002</v>
      </c>
      <c r="G15" s="835">
        <v>1013</v>
      </c>
      <c r="H15" s="190">
        <f t="shared" si="0"/>
        <v>49.97533300444006</v>
      </c>
      <c r="I15" s="185">
        <f>G15/F15*100</f>
        <v>47.065929470798679</v>
      </c>
    </row>
    <row r="16" spans="1:9" x14ac:dyDescent="0.25">
      <c r="A16" s="232"/>
      <c r="B16" s="333"/>
      <c r="C16" s="340" t="s">
        <v>425</v>
      </c>
      <c r="D16" s="230"/>
      <c r="E16" s="831">
        <v>995</v>
      </c>
      <c r="F16" s="832">
        <v>995</v>
      </c>
      <c r="G16" s="1361">
        <v>498</v>
      </c>
      <c r="H16" s="190">
        <f t="shared" si="0"/>
        <v>50.050251256281406</v>
      </c>
      <c r="I16" s="185">
        <f>G16/F16*100</f>
        <v>50.050251256281406</v>
      </c>
    </row>
    <row r="17" spans="1:11" x14ac:dyDescent="0.25">
      <c r="A17" s="232"/>
      <c r="B17" s="333" t="s">
        <v>65</v>
      </c>
      <c r="C17" s="341" t="s">
        <v>66</v>
      </c>
      <c r="D17" s="230" t="s">
        <v>60</v>
      </c>
      <c r="E17" s="219">
        <v>1414</v>
      </c>
      <c r="F17" s="380">
        <v>1460.5</v>
      </c>
      <c r="G17" s="835">
        <v>707</v>
      </c>
      <c r="H17" s="190">
        <f t="shared" si="0"/>
        <v>50</v>
      </c>
      <c r="I17" s="185">
        <f t="shared" si="1"/>
        <v>48.408079424854499</v>
      </c>
    </row>
    <row r="18" spans="1:11" x14ac:dyDescent="0.25">
      <c r="A18" s="334"/>
      <c r="B18" s="335"/>
      <c r="C18" s="340" t="s">
        <v>425</v>
      </c>
      <c r="D18" s="344"/>
      <c r="E18" s="831">
        <v>775</v>
      </c>
      <c r="F18" s="832">
        <v>775</v>
      </c>
      <c r="G18" s="1361">
        <v>388</v>
      </c>
      <c r="H18" s="191">
        <f t="shared" si="0"/>
        <v>50.064516129032256</v>
      </c>
      <c r="I18" s="196">
        <f t="shared" si="1"/>
        <v>50.064516129032256</v>
      </c>
    </row>
    <row r="19" spans="1:11" x14ac:dyDescent="0.25">
      <c r="A19" s="232"/>
      <c r="B19" s="333" t="s">
        <v>67</v>
      </c>
      <c r="C19" s="341" t="s">
        <v>68</v>
      </c>
      <c r="D19" s="230" t="s">
        <v>60</v>
      </c>
      <c r="E19" s="219">
        <v>1315</v>
      </c>
      <c r="F19" s="380">
        <v>1382.2</v>
      </c>
      <c r="G19" s="835">
        <v>656</v>
      </c>
      <c r="H19" s="190">
        <f t="shared" si="0"/>
        <v>49.885931558935361</v>
      </c>
      <c r="I19" s="185">
        <f t="shared" si="1"/>
        <v>47.460570105628705</v>
      </c>
    </row>
    <row r="20" spans="1:11" x14ac:dyDescent="0.25">
      <c r="A20" s="334"/>
      <c r="B20" s="335"/>
      <c r="C20" s="340" t="s">
        <v>425</v>
      </c>
      <c r="D20" s="344"/>
      <c r="E20" s="831">
        <v>618</v>
      </c>
      <c r="F20" s="832">
        <v>618</v>
      </c>
      <c r="G20" s="1361">
        <v>309</v>
      </c>
      <c r="H20" s="191">
        <f t="shared" si="0"/>
        <v>50</v>
      </c>
      <c r="I20" s="196">
        <f t="shared" si="1"/>
        <v>50</v>
      </c>
    </row>
    <row r="21" spans="1:11" x14ac:dyDescent="0.25">
      <c r="A21" s="232"/>
      <c r="B21" s="333" t="s">
        <v>69</v>
      </c>
      <c r="C21" s="341" t="s">
        <v>70</v>
      </c>
      <c r="D21" s="230" t="s">
        <v>60</v>
      </c>
      <c r="E21" s="219">
        <v>1393</v>
      </c>
      <c r="F21" s="380">
        <v>1458.4</v>
      </c>
      <c r="G21" s="835">
        <v>697</v>
      </c>
      <c r="H21" s="190">
        <f t="shared" si="0"/>
        <v>50.035893754486715</v>
      </c>
      <c r="I21" s="185">
        <f t="shared" si="1"/>
        <v>47.792100932528797</v>
      </c>
    </row>
    <row r="22" spans="1:11" x14ac:dyDescent="0.25">
      <c r="A22" s="334"/>
      <c r="B22" s="335"/>
      <c r="C22" s="340" t="s">
        <v>425</v>
      </c>
      <c r="D22" s="344"/>
      <c r="E22" s="831">
        <v>619</v>
      </c>
      <c r="F22" s="832">
        <v>619</v>
      </c>
      <c r="G22" s="1361">
        <v>309</v>
      </c>
      <c r="H22" s="191">
        <f t="shared" si="0"/>
        <v>49.919224555735056</v>
      </c>
      <c r="I22" s="196">
        <f t="shared" si="1"/>
        <v>49.919224555735056</v>
      </c>
    </row>
    <row r="23" spans="1:11" x14ac:dyDescent="0.25">
      <c r="A23" s="232"/>
      <c r="B23" s="333" t="s">
        <v>71</v>
      </c>
      <c r="C23" s="341" t="s">
        <v>72</v>
      </c>
      <c r="D23" s="230" t="s">
        <v>60</v>
      </c>
      <c r="E23" s="219">
        <v>2704</v>
      </c>
      <c r="F23" s="832">
        <v>2965.3</v>
      </c>
      <c r="G23" s="835">
        <v>1490</v>
      </c>
      <c r="H23" s="190">
        <f t="shared" si="0"/>
        <v>55.103550295857985</v>
      </c>
      <c r="I23" s="185">
        <f t="shared" si="1"/>
        <v>50.247866994907767</v>
      </c>
    </row>
    <row r="24" spans="1:11" x14ac:dyDescent="0.25">
      <c r="A24" s="232"/>
      <c r="B24" s="333"/>
      <c r="C24" s="340" t="s">
        <v>425</v>
      </c>
      <c r="D24" s="913"/>
      <c r="E24" s="831">
        <v>1137</v>
      </c>
      <c r="F24" s="832">
        <v>1137</v>
      </c>
      <c r="G24" s="1361">
        <v>568</v>
      </c>
      <c r="H24" s="190">
        <f t="shared" si="0"/>
        <v>49.95602462620932</v>
      </c>
      <c r="I24" s="185">
        <f t="shared" si="1"/>
        <v>49.95602462620932</v>
      </c>
    </row>
    <row r="25" spans="1:11" x14ac:dyDescent="0.25">
      <c r="A25" s="232"/>
      <c r="B25" s="333"/>
      <c r="C25" s="341" t="s">
        <v>427</v>
      </c>
      <c r="D25" s="913"/>
      <c r="E25" s="831">
        <v>68</v>
      </c>
      <c r="F25" s="832">
        <v>68</v>
      </c>
      <c r="G25" s="1361">
        <v>34</v>
      </c>
      <c r="H25" s="190">
        <f t="shared" si="0"/>
        <v>50</v>
      </c>
      <c r="I25" s="185">
        <f t="shared" si="1"/>
        <v>50</v>
      </c>
    </row>
    <row r="26" spans="1:11" x14ac:dyDescent="0.25">
      <c r="A26" s="232"/>
      <c r="B26" s="333" t="s">
        <v>73</v>
      </c>
      <c r="C26" s="341" t="s">
        <v>74</v>
      </c>
      <c r="D26" s="230" t="s">
        <v>60</v>
      </c>
      <c r="E26" s="219">
        <v>1821</v>
      </c>
      <c r="F26" s="380">
        <v>1902</v>
      </c>
      <c r="G26" s="835">
        <v>910</v>
      </c>
      <c r="H26" s="190">
        <f t="shared" si="0"/>
        <v>49.972542559033499</v>
      </c>
      <c r="I26" s="185">
        <f t="shared" si="1"/>
        <v>47.84437434279706</v>
      </c>
    </row>
    <row r="27" spans="1:11" x14ac:dyDescent="0.25">
      <c r="A27" s="334"/>
      <c r="B27" s="335"/>
      <c r="C27" s="340" t="s">
        <v>425</v>
      </c>
      <c r="D27" s="344"/>
      <c r="E27" s="831">
        <v>863</v>
      </c>
      <c r="F27" s="832">
        <v>863</v>
      </c>
      <c r="G27" s="1361">
        <v>432</v>
      </c>
      <c r="H27" s="191">
        <f t="shared" si="0"/>
        <v>50.057937427578217</v>
      </c>
      <c r="I27" s="196">
        <f t="shared" si="1"/>
        <v>50.057937427578217</v>
      </c>
    </row>
    <row r="28" spans="1:11" x14ac:dyDescent="0.25">
      <c r="A28" s="232"/>
      <c r="B28" s="333" t="s">
        <v>75</v>
      </c>
      <c r="C28" s="341" t="s">
        <v>76</v>
      </c>
      <c r="D28" s="230" t="s">
        <v>60</v>
      </c>
      <c r="E28" s="219">
        <v>2253</v>
      </c>
      <c r="F28" s="380">
        <v>2818.5</v>
      </c>
      <c r="G28" s="835">
        <v>1579</v>
      </c>
      <c r="H28" s="190">
        <f t="shared" si="0"/>
        <v>70.084332001775408</v>
      </c>
      <c r="I28" s="185">
        <f t="shared" si="1"/>
        <v>56.022707113712968</v>
      </c>
      <c r="K28" s="753"/>
    </row>
    <row r="29" spans="1:11" x14ac:dyDescent="0.25">
      <c r="A29" s="232"/>
      <c r="B29" s="333"/>
      <c r="C29" s="340" t="s">
        <v>425</v>
      </c>
      <c r="D29" s="230"/>
      <c r="E29" s="831">
        <v>986</v>
      </c>
      <c r="F29" s="832">
        <v>986</v>
      </c>
      <c r="G29" s="1361">
        <v>493</v>
      </c>
      <c r="H29" s="190">
        <f t="shared" si="0"/>
        <v>50</v>
      </c>
      <c r="I29" s="185">
        <f t="shared" si="1"/>
        <v>50</v>
      </c>
      <c r="K29" s="753"/>
    </row>
    <row r="30" spans="1:11" x14ac:dyDescent="0.25">
      <c r="A30" s="232"/>
      <c r="B30" s="333"/>
      <c r="C30" s="341" t="s">
        <v>427</v>
      </c>
      <c r="D30" s="230"/>
      <c r="E30" s="831">
        <v>166</v>
      </c>
      <c r="F30" s="832">
        <v>166</v>
      </c>
      <c r="G30" s="1361">
        <v>83</v>
      </c>
      <c r="H30" s="190">
        <f t="shared" si="0"/>
        <v>50</v>
      </c>
      <c r="I30" s="185">
        <f t="shared" si="1"/>
        <v>50</v>
      </c>
      <c r="K30" s="753"/>
    </row>
    <row r="31" spans="1:11" x14ac:dyDescent="0.25">
      <c r="A31" s="232"/>
      <c r="B31" s="333" t="s">
        <v>77</v>
      </c>
      <c r="C31" s="341" t="s">
        <v>78</v>
      </c>
      <c r="D31" s="230" t="s">
        <v>60</v>
      </c>
      <c r="E31" s="219">
        <v>1326</v>
      </c>
      <c r="F31" s="832">
        <v>1531.3</v>
      </c>
      <c r="G31" s="835">
        <v>798</v>
      </c>
      <c r="H31" s="190">
        <f t="shared" si="0"/>
        <v>60.180995475113122</v>
      </c>
      <c r="I31" s="185">
        <f t="shared" si="1"/>
        <v>52.112584078887224</v>
      </c>
    </row>
    <row r="32" spans="1:11" x14ac:dyDescent="0.25">
      <c r="A32" s="232"/>
      <c r="B32" s="333"/>
      <c r="C32" s="340" t="s">
        <v>425</v>
      </c>
      <c r="D32" s="230"/>
      <c r="E32" s="831">
        <v>525</v>
      </c>
      <c r="F32" s="832">
        <v>525</v>
      </c>
      <c r="G32" s="1361">
        <v>262</v>
      </c>
      <c r="H32" s="190">
        <f t="shared" si="0"/>
        <v>49.904761904761905</v>
      </c>
      <c r="I32" s="185">
        <f t="shared" si="1"/>
        <v>49.904761904761905</v>
      </c>
    </row>
    <row r="33" spans="1:9" x14ac:dyDescent="0.25">
      <c r="A33" s="232"/>
      <c r="B33" s="333"/>
      <c r="C33" s="341" t="s">
        <v>427</v>
      </c>
      <c r="D33" s="230"/>
      <c r="E33" s="831">
        <v>65</v>
      </c>
      <c r="F33" s="832">
        <v>65</v>
      </c>
      <c r="G33" s="1361">
        <v>32</v>
      </c>
      <c r="H33" s="190">
        <f t="shared" si="0"/>
        <v>49.230769230769234</v>
      </c>
      <c r="I33" s="185">
        <f t="shared" si="1"/>
        <v>49.230769230769234</v>
      </c>
    </row>
    <row r="34" spans="1:9" x14ac:dyDescent="0.25">
      <c r="A34" s="232"/>
      <c r="B34" s="333" t="s">
        <v>79</v>
      </c>
      <c r="C34" s="341" t="s">
        <v>80</v>
      </c>
      <c r="D34" s="230" t="s">
        <v>60</v>
      </c>
      <c r="E34" s="219">
        <v>1136</v>
      </c>
      <c r="F34" s="380">
        <v>1202.4000000000001</v>
      </c>
      <c r="G34" s="835">
        <v>568</v>
      </c>
      <c r="H34" s="190">
        <f t="shared" si="0"/>
        <v>50</v>
      </c>
      <c r="I34" s="185">
        <f t="shared" si="1"/>
        <v>47.238855622089147</v>
      </c>
    </row>
    <row r="35" spans="1:9" x14ac:dyDescent="0.25">
      <c r="A35" s="334"/>
      <c r="B35" s="335"/>
      <c r="C35" s="340" t="s">
        <v>425</v>
      </c>
      <c r="D35" s="344"/>
      <c r="E35" s="831">
        <v>510</v>
      </c>
      <c r="F35" s="832">
        <v>510</v>
      </c>
      <c r="G35" s="1361">
        <v>255</v>
      </c>
      <c r="H35" s="191">
        <f t="shared" si="0"/>
        <v>50</v>
      </c>
      <c r="I35" s="196">
        <f t="shared" si="1"/>
        <v>50</v>
      </c>
    </row>
    <row r="36" spans="1:9" x14ac:dyDescent="0.25">
      <c r="A36" s="232"/>
      <c r="B36" s="333" t="s">
        <v>81</v>
      </c>
      <c r="C36" s="341" t="s">
        <v>82</v>
      </c>
      <c r="D36" s="230" t="s">
        <v>60</v>
      </c>
      <c r="E36" s="219">
        <v>1916</v>
      </c>
      <c r="F36" s="380">
        <v>2007.4</v>
      </c>
      <c r="G36" s="835">
        <v>958</v>
      </c>
      <c r="H36" s="190">
        <f t="shared" si="0"/>
        <v>50</v>
      </c>
      <c r="I36" s="185">
        <f t="shared" si="1"/>
        <v>47.723423333665437</v>
      </c>
    </row>
    <row r="37" spans="1:9" x14ac:dyDescent="0.25">
      <c r="A37" s="232"/>
      <c r="B37" s="333"/>
      <c r="C37" s="340" t="s">
        <v>425</v>
      </c>
      <c r="D37" s="230"/>
      <c r="E37" s="831">
        <v>1064</v>
      </c>
      <c r="F37" s="832">
        <v>1064</v>
      </c>
      <c r="G37" s="1361">
        <v>532</v>
      </c>
      <c r="H37" s="190">
        <f t="shared" si="0"/>
        <v>50</v>
      </c>
      <c r="I37" s="185">
        <f t="shared" si="1"/>
        <v>50</v>
      </c>
    </row>
    <row r="38" spans="1:9" x14ac:dyDescent="0.25">
      <c r="A38" s="232"/>
      <c r="B38" s="333" t="s">
        <v>83</v>
      </c>
      <c r="C38" s="341" t="s">
        <v>84</v>
      </c>
      <c r="D38" s="230" t="s">
        <v>60</v>
      </c>
      <c r="E38" s="219">
        <v>1382</v>
      </c>
      <c r="F38" s="380">
        <v>1447.9</v>
      </c>
      <c r="G38" s="835">
        <v>691</v>
      </c>
      <c r="H38" s="190">
        <f t="shared" si="0"/>
        <v>50</v>
      </c>
      <c r="I38" s="185">
        <f t="shared" si="1"/>
        <v>47.724290351543615</v>
      </c>
    </row>
    <row r="39" spans="1:9" x14ac:dyDescent="0.25">
      <c r="A39" s="232"/>
      <c r="B39" s="333"/>
      <c r="C39" s="340" t="s">
        <v>425</v>
      </c>
      <c r="D39" s="230"/>
      <c r="E39" s="831">
        <v>671</v>
      </c>
      <c r="F39" s="832">
        <v>671</v>
      </c>
      <c r="G39" s="1361">
        <v>335</v>
      </c>
      <c r="H39" s="190">
        <f t="shared" si="0"/>
        <v>49.925484351713862</v>
      </c>
      <c r="I39" s="185">
        <f t="shared" si="1"/>
        <v>49.925484351713862</v>
      </c>
    </row>
    <row r="40" spans="1:9" x14ac:dyDescent="0.25">
      <c r="A40" s="232"/>
      <c r="B40" s="333" t="s">
        <v>85</v>
      </c>
      <c r="C40" s="341" t="s">
        <v>86</v>
      </c>
      <c r="D40" s="230" t="s">
        <v>60</v>
      </c>
      <c r="E40" s="219">
        <v>1381</v>
      </c>
      <c r="F40" s="380">
        <v>1447.4</v>
      </c>
      <c r="G40" s="835">
        <v>691</v>
      </c>
      <c r="H40" s="190">
        <f t="shared" si="0"/>
        <v>50.036205648081101</v>
      </c>
      <c r="I40" s="185">
        <f t="shared" si="1"/>
        <v>47.740776564874942</v>
      </c>
    </row>
    <row r="41" spans="1:9" x14ac:dyDescent="0.25">
      <c r="A41" s="232"/>
      <c r="B41" s="333"/>
      <c r="C41" s="340" t="s">
        <v>425</v>
      </c>
      <c r="D41" s="230"/>
      <c r="E41" s="831">
        <v>645</v>
      </c>
      <c r="F41" s="832">
        <v>645</v>
      </c>
      <c r="G41" s="1361">
        <v>323</v>
      </c>
      <c r="H41" s="190">
        <f t="shared" si="0"/>
        <v>50.077519379844958</v>
      </c>
      <c r="I41" s="185">
        <f t="shared" si="1"/>
        <v>50.077519379844958</v>
      </c>
    </row>
    <row r="42" spans="1:9" x14ac:dyDescent="0.25">
      <c r="A42" s="232"/>
      <c r="B42" s="333" t="s">
        <v>87</v>
      </c>
      <c r="C42" s="341" t="s">
        <v>88</v>
      </c>
      <c r="D42" s="230" t="s">
        <v>60</v>
      </c>
      <c r="E42" s="219">
        <v>2166</v>
      </c>
      <c r="F42" s="380">
        <v>2280.1999999999998</v>
      </c>
      <c r="G42" s="835">
        <v>1083</v>
      </c>
      <c r="H42" s="190">
        <f t="shared" si="0"/>
        <v>50</v>
      </c>
      <c r="I42" s="185">
        <f t="shared" si="1"/>
        <v>47.495833698798357</v>
      </c>
    </row>
    <row r="43" spans="1:9" x14ac:dyDescent="0.25">
      <c r="A43" s="232"/>
      <c r="B43" s="333"/>
      <c r="C43" s="340" t="s">
        <v>425</v>
      </c>
      <c r="D43" s="230"/>
      <c r="E43" s="831">
        <v>891</v>
      </c>
      <c r="F43" s="832">
        <v>891</v>
      </c>
      <c r="G43" s="1361">
        <v>445</v>
      </c>
      <c r="H43" s="190">
        <f t="shared" si="0"/>
        <v>49.943883277216614</v>
      </c>
      <c r="I43" s="185">
        <f t="shared" si="1"/>
        <v>49.943883277216614</v>
      </c>
    </row>
    <row r="44" spans="1:9" x14ac:dyDescent="0.25">
      <c r="A44" s="232"/>
      <c r="B44" s="333" t="s">
        <v>89</v>
      </c>
      <c r="C44" s="341" t="s">
        <v>90</v>
      </c>
      <c r="D44" s="230" t="s">
        <v>60</v>
      </c>
      <c r="E44" s="219">
        <v>1925</v>
      </c>
      <c r="F44" s="380">
        <v>2002.9</v>
      </c>
      <c r="G44" s="835">
        <v>963</v>
      </c>
      <c r="H44" s="190">
        <f t="shared" si="0"/>
        <v>50.02597402597403</v>
      </c>
      <c r="I44" s="185">
        <f t="shared" si="1"/>
        <v>48.080283588796242</v>
      </c>
    </row>
    <row r="45" spans="1:9" x14ac:dyDescent="0.25">
      <c r="A45" s="232"/>
      <c r="B45" s="333"/>
      <c r="C45" s="340" t="s">
        <v>425</v>
      </c>
      <c r="D45" s="230"/>
      <c r="E45" s="831">
        <v>920</v>
      </c>
      <c r="F45" s="832">
        <v>920</v>
      </c>
      <c r="G45" s="1361">
        <v>460</v>
      </c>
      <c r="H45" s="190">
        <f t="shared" si="0"/>
        <v>50</v>
      </c>
      <c r="I45" s="185">
        <f t="shared" si="1"/>
        <v>50</v>
      </c>
    </row>
    <row r="46" spans="1:9" x14ac:dyDescent="0.25">
      <c r="A46" s="232"/>
      <c r="B46" s="333" t="s">
        <v>91</v>
      </c>
      <c r="C46" s="341" t="s">
        <v>92</v>
      </c>
      <c r="D46" s="230" t="s">
        <v>60</v>
      </c>
      <c r="E46" s="219">
        <v>1699</v>
      </c>
      <c r="F46" s="380">
        <v>1777.4</v>
      </c>
      <c r="G46" s="835">
        <v>850</v>
      </c>
      <c r="H46" s="190">
        <f t="shared" si="0"/>
        <v>50.029429075927013</v>
      </c>
      <c r="I46" s="185">
        <f t="shared" si="1"/>
        <v>47.822662315742093</v>
      </c>
    </row>
    <row r="47" spans="1:9" x14ac:dyDescent="0.25">
      <c r="A47" s="320"/>
      <c r="B47" s="332"/>
      <c r="C47" s="340" t="s">
        <v>425</v>
      </c>
      <c r="D47" s="236"/>
      <c r="E47" s="836">
        <v>360</v>
      </c>
      <c r="F47" s="837">
        <v>360</v>
      </c>
      <c r="G47" s="1362">
        <v>180</v>
      </c>
      <c r="H47" s="763">
        <f t="shared" si="0"/>
        <v>50</v>
      </c>
      <c r="I47" s="195">
        <f t="shared" si="1"/>
        <v>50</v>
      </c>
    </row>
    <row r="48" spans="1:9" x14ac:dyDescent="0.25">
      <c r="A48" s="756"/>
      <c r="B48" s="317"/>
      <c r="C48" s="340" t="s">
        <v>428</v>
      </c>
      <c r="D48" s="236"/>
      <c r="E48" s="836">
        <v>250</v>
      </c>
      <c r="F48" s="837">
        <v>250</v>
      </c>
      <c r="G48" s="1362">
        <v>125</v>
      </c>
      <c r="H48" s="759">
        <f t="shared" si="0"/>
        <v>50</v>
      </c>
      <c r="I48" s="760">
        <f t="shared" si="1"/>
        <v>50</v>
      </c>
    </row>
    <row r="49" spans="1:9" x14ac:dyDescent="0.25">
      <c r="A49" s="754"/>
      <c r="B49" s="317" t="s">
        <v>93</v>
      </c>
      <c r="C49" s="336" t="s">
        <v>94</v>
      </c>
      <c r="D49" s="230" t="s">
        <v>60</v>
      </c>
      <c r="E49" s="219">
        <v>3375</v>
      </c>
      <c r="F49" s="832">
        <v>3837.8</v>
      </c>
      <c r="G49" s="835">
        <v>2021</v>
      </c>
      <c r="H49" s="186">
        <f t="shared" si="0"/>
        <v>59.88148148148148</v>
      </c>
      <c r="I49" s="187">
        <f t="shared" si="1"/>
        <v>52.660378341758296</v>
      </c>
    </row>
    <row r="50" spans="1:9" x14ac:dyDescent="0.25">
      <c r="A50" s="232"/>
      <c r="B50" s="317"/>
      <c r="C50" s="340" t="s">
        <v>425</v>
      </c>
      <c r="D50" s="230"/>
      <c r="E50" s="831">
        <v>1187</v>
      </c>
      <c r="F50" s="832">
        <v>1187</v>
      </c>
      <c r="G50" s="834">
        <v>594</v>
      </c>
      <c r="H50" s="244">
        <f t="shared" si="0"/>
        <v>50.042122999157534</v>
      </c>
      <c r="I50" s="195">
        <f t="shared" si="1"/>
        <v>50.042122999157534</v>
      </c>
    </row>
    <row r="51" spans="1:9" ht="15.75" thickBot="1" x14ac:dyDescent="0.3">
      <c r="A51" s="755"/>
      <c r="B51" s="358"/>
      <c r="C51" s="773" t="s">
        <v>427</v>
      </c>
      <c r="D51" s="359"/>
      <c r="E51" s="1248">
        <v>75</v>
      </c>
      <c r="F51" s="1249">
        <v>75</v>
      </c>
      <c r="G51" s="1250">
        <v>37</v>
      </c>
      <c r="H51" s="1251">
        <f t="shared" si="0"/>
        <v>49.333333333333336</v>
      </c>
      <c r="I51" s="1252">
        <f t="shared" si="1"/>
        <v>49.333333333333336</v>
      </c>
    </row>
    <row r="52" spans="1:9" x14ac:dyDescent="0.25">
      <c r="A52" s="779"/>
      <c r="B52" s="779"/>
      <c r="C52" s="774"/>
      <c r="D52" s="780"/>
      <c r="E52" s="910"/>
      <c r="F52" s="911"/>
      <c r="G52" s="1236"/>
      <c r="H52" s="716"/>
      <c r="I52" s="716"/>
    </row>
    <row r="53" spans="1:9" x14ac:dyDescent="0.25">
      <c r="A53" s="779"/>
      <c r="B53" s="779"/>
      <c r="C53" s="774"/>
      <c r="D53" s="780"/>
      <c r="E53" s="910"/>
      <c r="F53" s="911"/>
      <c r="G53" s="1236"/>
      <c r="H53" s="716"/>
      <c r="I53" s="716"/>
    </row>
    <row r="54" spans="1:9" x14ac:dyDescent="0.25">
      <c r="B54" s="93"/>
      <c r="C54" s="93"/>
      <c r="D54" s="93"/>
      <c r="E54" s="93"/>
      <c r="F54" s="93"/>
      <c r="G54" s="838"/>
      <c r="H54" s="93"/>
      <c r="I54" s="93"/>
    </row>
    <row r="55" spans="1:9" ht="15.75" thickBot="1" x14ac:dyDescent="0.3">
      <c r="A55" s="53"/>
      <c r="B55" s="839"/>
      <c r="C55" s="840"/>
      <c r="D55" s="841"/>
      <c r="E55" s="842"/>
      <c r="F55" s="843"/>
      <c r="G55" s="844"/>
      <c r="H55" s="845"/>
      <c r="I55" s="846" t="s">
        <v>638</v>
      </c>
    </row>
    <row r="56" spans="1:9" x14ac:dyDescent="0.25">
      <c r="A56" s="54" t="s">
        <v>1</v>
      </c>
      <c r="B56" s="55" t="s">
        <v>2</v>
      </c>
      <c r="C56" s="56" t="s">
        <v>3</v>
      </c>
      <c r="D56" s="57"/>
      <c r="E56" s="19" t="s">
        <v>4</v>
      </c>
      <c r="F56" s="9" t="s">
        <v>5</v>
      </c>
      <c r="G56" s="433" t="s">
        <v>52</v>
      </c>
      <c r="H56" s="40" t="s">
        <v>53</v>
      </c>
      <c r="I56" s="41" t="s">
        <v>53</v>
      </c>
    </row>
    <row r="57" spans="1:9" x14ac:dyDescent="0.25">
      <c r="A57" s="58" t="s">
        <v>8</v>
      </c>
      <c r="B57" s="59" t="s">
        <v>9</v>
      </c>
      <c r="C57" s="60" t="s">
        <v>10</v>
      </c>
      <c r="D57" s="61" t="s">
        <v>11</v>
      </c>
      <c r="E57" s="23" t="s">
        <v>12</v>
      </c>
      <c r="F57" s="13" t="s">
        <v>13</v>
      </c>
      <c r="G57" s="144" t="s">
        <v>517</v>
      </c>
      <c r="H57" s="46" t="s">
        <v>55</v>
      </c>
      <c r="I57" s="47" t="s">
        <v>55</v>
      </c>
    </row>
    <row r="58" spans="1:9" ht="15.75" thickBot="1" x14ac:dyDescent="0.3">
      <c r="A58" s="62" t="s">
        <v>16</v>
      </c>
      <c r="B58" s="63" t="s">
        <v>17</v>
      </c>
      <c r="C58" s="64"/>
      <c r="D58" s="65"/>
      <c r="E58" s="27" t="s">
        <v>291</v>
      </c>
      <c r="F58" s="15" t="s">
        <v>291</v>
      </c>
      <c r="G58" s="434"/>
      <c r="H58" s="51" t="s">
        <v>14</v>
      </c>
      <c r="I58" s="52" t="s">
        <v>15</v>
      </c>
    </row>
    <row r="59" spans="1:9" x14ac:dyDescent="0.25">
      <c r="A59" s="354"/>
      <c r="B59" s="355"/>
      <c r="C59" s="764" t="s">
        <v>95</v>
      </c>
      <c r="D59" s="765"/>
      <c r="E59" s="363">
        <f>E60+E64+E68+E71+E74+E78+E82+E86+E90+E93+E97+E102+E112+E115+E119</f>
        <v>83848</v>
      </c>
      <c r="F59" s="392">
        <f>F60+F64+F68+F71+F74+F78+F82+F86+F90+F93+F97+F102+F112+F115+F119</f>
        <v>99873.9</v>
      </c>
      <c r="G59" s="435">
        <f>G60+G64+G68+G71+G74+G78+G82+G86+G90+G93+G97+G102+G112+G115+G119</f>
        <v>49518</v>
      </c>
      <c r="H59" s="364">
        <f t="shared" ref="H59:H121" si="2">G59/E59*100</f>
        <v>59.056864802976818</v>
      </c>
      <c r="I59" s="365">
        <f t="shared" ref="I59:I121" si="3">G59/F59*100</f>
        <v>49.580521037027694</v>
      </c>
    </row>
    <row r="60" spans="1:9" x14ac:dyDescent="0.25">
      <c r="A60" s="345"/>
      <c r="B60" s="346" t="s">
        <v>96</v>
      </c>
      <c r="C60" s="341" t="s">
        <v>97</v>
      </c>
      <c r="D60" s="230" t="s">
        <v>98</v>
      </c>
      <c r="E60" s="847">
        <v>5031</v>
      </c>
      <c r="F60" s="848">
        <v>5565.2</v>
      </c>
      <c r="G60" s="849">
        <v>2846</v>
      </c>
      <c r="H60" s="361">
        <f t="shared" si="2"/>
        <v>56.569270522758899</v>
      </c>
      <c r="I60" s="362">
        <f t="shared" si="3"/>
        <v>51.139222310069719</v>
      </c>
    </row>
    <row r="61" spans="1:9" x14ac:dyDescent="0.25">
      <c r="A61" s="345"/>
      <c r="B61" s="346"/>
      <c r="C61" s="340" t="s">
        <v>425</v>
      </c>
      <c r="D61" s="230"/>
      <c r="E61" s="850">
        <v>2926</v>
      </c>
      <c r="F61" s="851">
        <v>2926</v>
      </c>
      <c r="G61" s="852">
        <v>1463</v>
      </c>
      <c r="H61" s="244">
        <f t="shared" si="2"/>
        <v>50</v>
      </c>
      <c r="I61" s="758">
        <f t="shared" si="3"/>
        <v>50</v>
      </c>
    </row>
    <row r="62" spans="1:9" x14ac:dyDescent="0.25">
      <c r="A62" s="345"/>
      <c r="B62" s="346"/>
      <c r="C62" s="341" t="s">
        <v>427</v>
      </c>
      <c r="D62" s="230"/>
      <c r="E62" s="850">
        <v>89</v>
      </c>
      <c r="F62" s="851">
        <v>89</v>
      </c>
      <c r="G62" s="852">
        <v>44</v>
      </c>
      <c r="H62" s="244">
        <f t="shared" si="2"/>
        <v>49.438202247191008</v>
      </c>
      <c r="I62" s="758">
        <f t="shared" si="3"/>
        <v>49.438202247191008</v>
      </c>
    </row>
    <row r="63" spans="1:9" x14ac:dyDescent="0.25">
      <c r="A63" s="345"/>
      <c r="B63" s="346"/>
      <c r="C63" s="341" t="s">
        <v>429</v>
      </c>
      <c r="D63" s="230"/>
      <c r="E63" s="850">
        <v>66</v>
      </c>
      <c r="F63" s="851">
        <v>66</v>
      </c>
      <c r="G63" s="852">
        <v>33</v>
      </c>
      <c r="H63" s="244">
        <f t="shared" si="2"/>
        <v>50</v>
      </c>
      <c r="I63" s="195">
        <f t="shared" si="3"/>
        <v>50</v>
      </c>
    </row>
    <row r="64" spans="1:9" x14ac:dyDescent="0.25">
      <c r="A64" s="345"/>
      <c r="B64" s="346" t="s">
        <v>99</v>
      </c>
      <c r="C64" s="341" t="s">
        <v>100</v>
      </c>
      <c r="D64" s="230" t="s">
        <v>98</v>
      </c>
      <c r="E64" s="847">
        <v>5023</v>
      </c>
      <c r="F64" s="848">
        <v>5737.9</v>
      </c>
      <c r="G64" s="849">
        <v>2966</v>
      </c>
      <c r="H64" s="361">
        <f t="shared" si="2"/>
        <v>59.048377463667137</v>
      </c>
      <c r="I64" s="362">
        <f t="shared" si="3"/>
        <v>51.69138535004096</v>
      </c>
    </row>
    <row r="65" spans="1:41" x14ac:dyDescent="0.25">
      <c r="A65" s="345"/>
      <c r="B65" s="346"/>
      <c r="C65" s="340" t="s">
        <v>425</v>
      </c>
      <c r="D65" s="230"/>
      <c r="E65" s="850">
        <v>1633</v>
      </c>
      <c r="F65" s="851">
        <v>1633</v>
      </c>
      <c r="G65" s="852">
        <v>816</v>
      </c>
      <c r="H65" s="361">
        <f t="shared" si="2"/>
        <v>49.969381506429883</v>
      </c>
      <c r="I65" s="362">
        <f t="shared" si="3"/>
        <v>49.969381506429883</v>
      </c>
    </row>
    <row r="66" spans="1:41" x14ac:dyDescent="0.25">
      <c r="A66" s="345"/>
      <c r="B66" s="346"/>
      <c r="C66" s="341" t="s">
        <v>427</v>
      </c>
      <c r="D66" s="230"/>
      <c r="E66" s="850">
        <v>213</v>
      </c>
      <c r="F66" s="851">
        <v>213</v>
      </c>
      <c r="G66" s="852">
        <v>106</v>
      </c>
      <c r="H66" s="361">
        <f t="shared" si="2"/>
        <v>49.76525821596244</v>
      </c>
      <c r="I66" s="362">
        <f t="shared" si="3"/>
        <v>49.76525821596244</v>
      </c>
    </row>
    <row r="67" spans="1:41" x14ac:dyDescent="0.25">
      <c r="A67" s="345"/>
      <c r="B67" s="346"/>
      <c r="C67" s="341" t="s">
        <v>429</v>
      </c>
      <c r="D67" s="344"/>
      <c r="E67" s="850">
        <v>62</v>
      </c>
      <c r="F67" s="851">
        <v>62</v>
      </c>
      <c r="G67" s="852">
        <v>31</v>
      </c>
      <c r="H67" s="366">
        <f t="shared" si="2"/>
        <v>50</v>
      </c>
      <c r="I67" s="367">
        <f t="shared" si="3"/>
        <v>50</v>
      </c>
    </row>
    <row r="68" spans="1:41" x14ac:dyDescent="0.25">
      <c r="A68" s="345"/>
      <c r="B68" s="346" t="s">
        <v>101</v>
      </c>
      <c r="C68" s="341" t="s">
        <v>102</v>
      </c>
      <c r="D68" s="230" t="s">
        <v>98</v>
      </c>
      <c r="E68" s="847">
        <v>5498</v>
      </c>
      <c r="F68" s="848">
        <v>6031.9</v>
      </c>
      <c r="G68" s="849">
        <v>2769</v>
      </c>
      <c r="H68" s="361">
        <f t="shared" si="2"/>
        <v>50.363768643142961</v>
      </c>
      <c r="I68" s="362">
        <f t="shared" si="3"/>
        <v>45.905933453803947</v>
      </c>
    </row>
    <row r="69" spans="1:41" x14ac:dyDescent="0.25">
      <c r="A69" s="345"/>
      <c r="B69" s="346"/>
      <c r="C69" s="340" t="s">
        <v>425</v>
      </c>
      <c r="D69" s="230"/>
      <c r="E69" s="850">
        <v>1756</v>
      </c>
      <c r="F69" s="851">
        <v>1756</v>
      </c>
      <c r="G69" s="852">
        <v>873</v>
      </c>
      <c r="H69" s="361">
        <f t="shared" si="2"/>
        <v>49.715261958997722</v>
      </c>
      <c r="I69" s="362">
        <f t="shared" si="3"/>
        <v>49.715261958997722</v>
      </c>
    </row>
    <row r="70" spans="1:41" x14ac:dyDescent="0.25">
      <c r="A70" s="345"/>
      <c r="B70" s="346"/>
      <c r="C70" s="341" t="s">
        <v>429</v>
      </c>
      <c r="D70" s="230"/>
      <c r="E70" s="850">
        <v>66</v>
      </c>
      <c r="F70" s="851">
        <v>66</v>
      </c>
      <c r="G70" s="852">
        <v>33</v>
      </c>
      <c r="H70" s="361">
        <f t="shared" si="2"/>
        <v>50</v>
      </c>
      <c r="I70" s="362">
        <f t="shared" si="3"/>
        <v>50</v>
      </c>
    </row>
    <row r="71" spans="1:41" x14ac:dyDescent="0.25">
      <c r="A71" s="345"/>
      <c r="B71" s="346" t="s">
        <v>103</v>
      </c>
      <c r="C71" s="341" t="s">
        <v>104</v>
      </c>
      <c r="D71" s="230" t="s">
        <v>98</v>
      </c>
      <c r="E71" s="847">
        <v>3658</v>
      </c>
      <c r="F71" s="848">
        <v>5151.1000000000004</v>
      </c>
      <c r="G71" s="849">
        <v>3106</v>
      </c>
      <c r="H71" s="361">
        <f t="shared" si="2"/>
        <v>84.909786768726079</v>
      </c>
      <c r="I71" s="362">
        <f t="shared" si="3"/>
        <v>60.297800469802567</v>
      </c>
    </row>
    <row r="72" spans="1:41" x14ac:dyDescent="0.25">
      <c r="A72" s="345"/>
      <c r="B72" s="346"/>
      <c r="C72" s="340" t="s">
        <v>425</v>
      </c>
      <c r="D72" s="230"/>
      <c r="E72" s="850">
        <v>1933</v>
      </c>
      <c r="F72" s="851">
        <v>1933</v>
      </c>
      <c r="G72" s="852">
        <v>966</v>
      </c>
      <c r="H72" s="361">
        <f t="shared" si="2"/>
        <v>49.974133471288148</v>
      </c>
      <c r="I72" s="362">
        <f t="shared" si="3"/>
        <v>49.974133471288148</v>
      </c>
    </row>
    <row r="73" spans="1:41" s="389" customFormat="1" x14ac:dyDescent="0.25">
      <c r="A73" s="388"/>
      <c r="B73" s="346"/>
      <c r="C73" s="341" t="s">
        <v>429</v>
      </c>
      <c r="D73" s="344"/>
      <c r="E73" s="850">
        <v>59</v>
      </c>
      <c r="F73" s="851">
        <v>59</v>
      </c>
      <c r="G73" s="852">
        <v>29</v>
      </c>
      <c r="H73" s="366">
        <f t="shared" si="2"/>
        <v>49.152542372881356</v>
      </c>
      <c r="I73" s="367">
        <f t="shared" si="3"/>
        <v>49.152542372881356</v>
      </c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  <c r="AI73" s="93"/>
      <c r="AJ73" s="93"/>
      <c r="AK73" s="93"/>
      <c r="AL73" s="93"/>
      <c r="AM73" s="93"/>
      <c r="AN73" s="93"/>
      <c r="AO73" s="93"/>
    </row>
    <row r="74" spans="1:41" x14ac:dyDescent="0.25">
      <c r="A74" s="345"/>
      <c r="B74" s="346" t="s">
        <v>105</v>
      </c>
      <c r="C74" s="341" t="s">
        <v>106</v>
      </c>
      <c r="D74" s="230" t="s">
        <v>98</v>
      </c>
      <c r="E74" s="847">
        <v>7344</v>
      </c>
      <c r="F74" s="848">
        <v>9796.6</v>
      </c>
      <c r="G74" s="849">
        <v>5121</v>
      </c>
      <c r="H74" s="361">
        <f t="shared" si="2"/>
        <v>69.730392156862735</v>
      </c>
      <c r="I74" s="362">
        <f t="shared" si="3"/>
        <v>52.27323765387991</v>
      </c>
    </row>
    <row r="75" spans="1:41" x14ac:dyDescent="0.25">
      <c r="A75" s="345"/>
      <c r="B75" s="346"/>
      <c r="C75" s="340" t="s">
        <v>425</v>
      </c>
      <c r="D75" s="344"/>
      <c r="E75" s="850">
        <v>1723</v>
      </c>
      <c r="F75" s="851">
        <v>1723</v>
      </c>
      <c r="G75" s="852">
        <v>862</v>
      </c>
      <c r="H75" s="366">
        <f t="shared" si="2"/>
        <v>50.029019152640743</v>
      </c>
      <c r="I75" s="367">
        <f t="shared" si="3"/>
        <v>50.029019152640743</v>
      </c>
    </row>
    <row r="76" spans="1:41" x14ac:dyDescent="0.25">
      <c r="A76" s="345"/>
      <c r="B76" s="346"/>
      <c r="C76" s="341" t="s">
        <v>427</v>
      </c>
      <c r="D76" s="344"/>
      <c r="E76" s="850">
        <v>801</v>
      </c>
      <c r="F76" s="851">
        <v>801</v>
      </c>
      <c r="G76" s="852">
        <v>400</v>
      </c>
      <c r="H76" s="366">
        <f t="shared" si="2"/>
        <v>49.937578027465669</v>
      </c>
      <c r="I76" s="367">
        <f t="shared" si="3"/>
        <v>49.937578027465669</v>
      </c>
    </row>
    <row r="77" spans="1:41" x14ac:dyDescent="0.25">
      <c r="A77" s="345"/>
      <c r="B77" s="346"/>
      <c r="C77" s="341" t="s">
        <v>429</v>
      </c>
      <c r="D77" s="344"/>
      <c r="E77" s="850">
        <v>94</v>
      </c>
      <c r="F77" s="851">
        <v>94</v>
      </c>
      <c r="G77" s="852">
        <v>47</v>
      </c>
      <c r="H77" s="366">
        <f t="shared" si="2"/>
        <v>50</v>
      </c>
      <c r="I77" s="367">
        <f t="shared" si="3"/>
        <v>50</v>
      </c>
    </row>
    <row r="78" spans="1:41" x14ac:dyDescent="0.25">
      <c r="A78" s="345"/>
      <c r="B78" s="346" t="s">
        <v>107</v>
      </c>
      <c r="C78" s="341" t="s">
        <v>108</v>
      </c>
      <c r="D78" s="230" t="s">
        <v>98</v>
      </c>
      <c r="E78" s="847">
        <v>2773</v>
      </c>
      <c r="F78" s="848">
        <v>3259.5</v>
      </c>
      <c r="G78" s="849">
        <v>1741</v>
      </c>
      <c r="H78" s="361">
        <f t="shared" si="2"/>
        <v>62.783988460151463</v>
      </c>
      <c r="I78" s="362">
        <f t="shared" si="3"/>
        <v>53.413100168737536</v>
      </c>
    </row>
    <row r="79" spans="1:41" x14ac:dyDescent="0.25">
      <c r="A79" s="345"/>
      <c r="B79" s="346"/>
      <c r="C79" s="340" t="s">
        <v>425</v>
      </c>
      <c r="D79" s="230"/>
      <c r="E79" s="850">
        <v>1229</v>
      </c>
      <c r="F79" s="851">
        <v>1229</v>
      </c>
      <c r="G79" s="852">
        <v>615</v>
      </c>
      <c r="H79" s="366">
        <f t="shared" si="2"/>
        <v>50.040683482506097</v>
      </c>
      <c r="I79" s="367">
        <f t="shared" si="3"/>
        <v>50.040683482506097</v>
      </c>
    </row>
    <row r="80" spans="1:41" x14ac:dyDescent="0.25">
      <c r="A80" s="345"/>
      <c r="B80" s="346"/>
      <c r="C80" s="341" t="s">
        <v>427</v>
      </c>
      <c r="D80" s="344"/>
      <c r="E80" s="850">
        <v>75</v>
      </c>
      <c r="F80" s="851">
        <v>75</v>
      </c>
      <c r="G80" s="852">
        <v>38</v>
      </c>
      <c r="H80" s="366">
        <f t="shared" si="2"/>
        <v>50.666666666666671</v>
      </c>
      <c r="I80" s="367">
        <f t="shared" si="3"/>
        <v>50.666666666666671</v>
      </c>
    </row>
    <row r="81" spans="1:41" x14ac:dyDescent="0.25">
      <c r="A81" s="345"/>
      <c r="B81" s="346"/>
      <c r="C81" s="341" t="s">
        <v>429</v>
      </c>
      <c r="D81" s="344"/>
      <c r="E81" s="850">
        <v>35</v>
      </c>
      <c r="F81" s="851">
        <v>35</v>
      </c>
      <c r="G81" s="852">
        <v>18</v>
      </c>
      <c r="H81" s="366">
        <f t="shared" si="2"/>
        <v>51.428571428571423</v>
      </c>
      <c r="I81" s="367">
        <f t="shared" si="3"/>
        <v>51.428571428571423</v>
      </c>
    </row>
    <row r="82" spans="1:41" x14ac:dyDescent="0.25">
      <c r="A82" s="345"/>
      <c r="B82" s="346" t="s">
        <v>109</v>
      </c>
      <c r="C82" s="341" t="s">
        <v>273</v>
      </c>
      <c r="D82" s="230" t="s">
        <v>98</v>
      </c>
      <c r="E82" s="847">
        <v>6718</v>
      </c>
      <c r="F82" s="848">
        <v>8285.7000000000007</v>
      </c>
      <c r="G82" s="849">
        <v>4575</v>
      </c>
      <c r="H82" s="361">
        <f t="shared" si="2"/>
        <v>68.10062518606729</v>
      </c>
      <c r="I82" s="362">
        <f t="shared" si="3"/>
        <v>55.215612440711105</v>
      </c>
    </row>
    <row r="83" spans="1:41" x14ac:dyDescent="0.25">
      <c r="A83" s="345"/>
      <c r="B83" s="346"/>
      <c r="C83" s="340" t="s">
        <v>425</v>
      </c>
      <c r="D83" s="230"/>
      <c r="E83" s="850">
        <v>1966</v>
      </c>
      <c r="F83" s="851">
        <v>1966</v>
      </c>
      <c r="G83" s="852">
        <v>983</v>
      </c>
      <c r="H83" s="366">
        <f t="shared" si="2"/>
        <v>50</v>
      </c>
      <c r="I83" s="367">
        <f t="shared" si="3"/>
        <v>50</v>
      </c>
    </row>
    <row r="84" spans="1:41" x14ac:dyDescent="0.25">
      <c r="A84" s="345"/>
      <c r="B84" s="346"/>
      <c r="C84" s="341" t="s">
        <v>427</v>
      </c>
      <c r="D84" s="230"/>
      <c r="E84" s="850">
        <v>488</v>
      </c>
      <c r="F84" s="851">
        <v>488</v>
      </c>
      <c r="G84" s="852">
        <v>244</v>
      </c>
      <c r="H84" s="366">
        <f t="shared" si="2"/>
        <v>50</v>
      </c>
      <c r="I84" s="367">
        <f t="shared" si="3"/>
        <v>50</v>
      </c>
    </row>
    <row r="85" spans="1:41" x14ac:dyDescent="0.25">
      <c r="A85" s="345"/>
      <c r="B85" s="346"/>
      <c r="C85" s="341" t="s">
        <v>429</v>
      </c>
      <c r="D85" s="230"/>
      <c r="E85" s="850">
        <v>87</v>
      </c>
      <c r="F85" s="851">
        <v>87</v>
      </c>
      <c r="G85" s="852">
        <v>44</v>
      </c>
      <c r="H85" s="366">
        <f t="shared" si="2"/>
        <v>50.574712643678168</v>
      </c>
      <c r="I85" s="367">
        <f t="shared" si="3"/>
        <v>50.574712643678168</v>
      </c>
    </row>
    <row r="86" spans="1:41" x14ac:dyDescent="0.25">
      <c r="A86" s="345"/>
      <c r="B86" s="346" t="s">
        <v>110</v>
      </c>
      <c r="C86" s="341" t="s">
        <v>111</v>
      </c>
      <c r="D86" s="230" t="s">
        <v>98</v>
      </c>
      <c r="E86" s="847">
        <v>5653</v>
      </c>
      <c r="F86" s="848">
        <v>6201.9</v>
      </c>
      <c r="G86" s="849">
        <v>3075</v>
      </c>
      <c r="H86" s="361">
        <f t="shared" si="2"/>
        <v>54.395895984433039</v>
      </c>
      <c r="I86" s="362">
        <f t="shared" si="3"/>
        <v>49.58157983843661</v>
      </c>
    </row>
    <row r="87" spans="1:41" x14ac:dyDescent="0.25">
      <c r="A87" s="347"/>
      <c r="B87" s="348"/>
      <c r="C87" s="340" t="s">
        <v>425</v>
      </c>
      <c r="D87" s="344"/>
      <c r="E87" s="850">
        <v>2022</v>
      </c>
      <c r="F87" s="851">
        <v>2022</v>
      </c>
      <c r="G87" s="852">
        <v>1011</v>
      </c>
      <c r="H87" s="366">
        <f t="shared" si="2"/>
        <v>50</v>
      </c>
      <c r="I87" s="367">
        <f t="shared" si="3"/>
        <v>50</v>
      </c>
    </row>
    <row r="88" spans="1:41" x14ac:dyDescent="0.25">
      <c r="A88" s="347"/>
      <c r="B88" s="348"/>
      <c r="C88" s="341" t="s">
        <v>427</v>
      </c>
      <c r="D88" s="344"/>
      <c r="E88" s="850">
        <v>74</v>
      </c>
      <c r="F88" s="851">
        <v>74</v>
      </c>
      <c r="G88" s="852">
        <v>37</v>
      </c>
      <c r="H88" s="366">
        <f t="shared" si="2"/>
        <v>50</v>
      </c>
      <c r="I88" s="367">
        <f t="shared" si="3"/>
        <v>50</v>
      </c>
    </row>
    <row r="89" spans="1:41" s="389" customFormat="1" x14ac:dyDescent="0.25">
      <c r="A89" s="390"/>
      <c r="B89" s="348"/>
      <c r="C89" s="341" t="s">
        <v>429</v>
      </c>
      <c r="D89" s="344"/>
      <c r="E89" s="850">
        <v>94</v>
      </c>
      <c r="F89" s="851">
        <v>94</v>
      </c>
      <c r="G89" s="852">
        <v>47</v>
      </c>
      <c r="H89" s="366">
        <f t="shared" si="2"/>
        <v>50</v>
      </c>
      <c r="I89" s="367">
        <f t="shared" si="3"/>
        <v>50</v>
      </c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</row>
    <row r="90" spans="1:41" x14ac:dyDescent="0.25">
      <c r="A90" s="345"/>
      <c r="B90" s="346" t="s">
        <v>112</v>
      </c>
      <c r="C90" s="341" t="s">
        <v>113</v>
      </c>
      <c r="D90" s="230" t="s">
        <v>98</v>
      </c>
      <c r="E90" s="847">
        <v>4921</v>
      </c>
      <c r="F90" s="848">
        <v>5220.1000000000004</v>
      </c>
      <c r="G90" s="849">
        <v>2504</v>
      </c>
      <c r="H90" s="361">
        <f t="shared" si="2"/>
        <v>50.883966673440362</v>
      </c>
      <c r="I90" s="362">
        <f t="shared" si="3"/>
        <v>47.968429723568512</v>
      </c>
    </row>
    <row r="91" spans="1:41" x14ac:dyDescent="0.25">
      <c r="A91" s="345"/>
      <c r="B91" s="346"/>
      <c r="C91" s="340" t="s">
        <v>425</v>
      </c>
      <c r="D91" s="230"/>
      <c r="E91" s="850">
        <v>2164</v>
      </c>
      <c r="F91" s="851">
        <v>2164</v>
      </c>
      <c r="G91" s="852">
        <v>1082</v>
      </c>
      <c r="H91" s="366">
        <f t="shared" si="2"/>
        <v>50</v>
      </c>
      <c r="I91" s="367">
        <f t="shared" si="3"/>
        <v>50</v>
      </c>
    </row>
    <row r="92" spans="1:41" x14ac:dyDescent="0.25">
      <c r="A92" s="347"/>
      <c r="B92" s="348"/>
      <c r="C92" s="341" t="s">
        <v>429</v>
      </c>
      <c r="D92" s="344"/>
      <c r="E92" s="850">
        <v>56</v>
      </c>
      <c r="F92" s="851">
        <v>56</v>
      </c>
      <c r="G92" s="852">
        <v>28</v>
      </c>
      <c r="H92" s="366">
        <f t="shared" si="2"/>
        <v>50</v>
      </c>
      <c r="I92" s="367">
        <f t="shared" si="3"/>
        <v>50</v>
      </c>
    </row>
    <row r="93" spans="1:41" x14ac:dyDescent="0.25">
      <c r="A93" s="345"/>
      <c r="B93" s="346" t="s">
        <v>114</v>
      </c>
      <c r="C93" s="341" t="s">
        <v>115</v>
      </c>
      <c r="D93" s="230" t="s">
        <v>98</v>
      </c>
      <c r="E93" s="847">
        <v>4171</v>
      </c>
      <c r="F93" s="848">
        <v>5007.3</v>
      </c>
      <c r="G93" s="849">
        <v>2715</v>
      </c>
      <c r="H93" s="361">
        <f t="shared" si="2"/>
        <v>65.092304003836006</v>
      </c>
      <c r="I93" s="362">
        <f>G93/F93*100</f>
        <v>54.220837577137381</v>
      </c>
    </row>
    <row r="94" spans="1:41" x14ac:dyDescent="0.25">
      <c r="A94" s="345"/>
      <c r="B94" s="346"/>
      <c r="C94" s="340" t="s">
        <v>425</v>
      </c>
      <c r="D94" s="230"/>
      <c r="E94" s="850">
        <v>1736</v>
      </c>
      <c r="F94" s="851">
        <v>1736</v>
      </c>
      <c r="G94" s="852">
        <v>868</v>
      </c>
      <c r="H94" s="361">
        <f t="shared" si="2"/>
        <v>50</v>
      </c>
      <c r="I94" s="362">
        <f t="shared" ref="I94:I96" si="4">G94/F94*100</f>
        <v>50</v>
      </c>
    </row>
    <row r="95" spans="1:41" x14ac:dyDescent="0.25">
      <c r="A95" s="345"/>
      <c r="B95" s="346"/>
      <c r="C95" s="341" t="s">
        <v>427</v>
      </c>
      <c r="D95" s="230"/>
      <c r="E95" s="850">
        <v>189</v>
      </c>
      <c r="F95" s="851">
        <v>189</v>
      </c>
      <c r="G95" s="852">
        <v>94</v>
      </c>
      <c r="H95" s="361">
        <f t="shared" si="2"/>
        <v>49.735449735449734</v>
      </c>
      <c r="I95" s="362">
        <f t="shared" si="4"/>
        <v>49.735449735449734</v>
      </c>
    </row>
    <row r="96" spans="1:41" x14ac:dyDescent="0.25">
      <c r="A96" s="345"/>
      <c r="B96" s="346"/>
      <c r="C96" s="341" t="s">
        <v>429</v>
      </c>
      <c r="D96" s="230"/>
      <c r="E96" s="850">
        <v>59</v>
      </c>
      <c r="F96" s="851">
        <v>59</v>
      </c>
      <c r="G96" s="852">
        <v>29</v>
      </c>
      <c r="H96" s="361">
        <f t="shared" si="2"/>
        <v>49.152542372881356</v>
      </c>
      <c r="I96" s="362">
        <f t="shared" si="4"/>
        <v>49.152542372881356</v>
      </c>
    </row>
    <row r="97" spans="1:41" x14ac:dyDescent="0.25">
      <c r="A97" s="345"/>
      <c r="B97" s="346" t="s">
        <v>116</v>
      </c>
      <c r="C97" s="341" t="s">
        <v>117</v>
      </c>
      <c r="D97" s="230" t="s">
        <v>98</v>
      </c>
      <c r="E97" s="847">
        <v>6466</v>
      </c>
      <c r="F97" s="848">
        <v>10812.2</v>
      </c>
      <c r="G97" s="849">
        <v>3919</v>
      </c>
      <c r="H97" s="361">
        <f t="shared" si="2"/>
        <v>60.609341169192696</v>
      </c>
      <c r="I97" s="362">
        <f t="shared" si="3"/>
        <v>36.246092377129536</v>
      </c>
    </row>
    <row r="98" spans="1:41" x14ac:dyDescent="0.25">
      <c r="A98" s="345"/>
      <c r="B98" s="346"/>
      <c r="C98" s="340" t="s">
        <v>425</v>
      </c>
      <c r="D98" s="230"/>
      <c r="E98" s="850">
        <v>2659</v>
      </c>
      <c r="F98" s="851">
        <v>2659</v>
      </c>
      <c r="G98" s="852">
        <v>1330</v>
      </c>
      <c r="H98" s="361">
        <f t="shared" si="2"/>
        <v>50.018804061677322</v>
      </c>
      <c r="I98" s="362">
        <f t="shared" si="3"/>
        <v>50.018804061677322</v>
      </c>
    </row>
    <row r="99" spans="1:41" x14ac:dyDescent="0.25">
      <c r="A99" s="345"/>
      <c r="B99" s="346"/>
      <c r="C99" s="341" t="s">
        <v>427</v>
      </c>
      <c r="D99" s="230"/>
      <c r="E99" s="850">
        <v>197</v>
      </c>
      <c r="F99" s="851">
        <v>197</v>
      </c>
      <c r="G99" s="852">
        <v>97</v>
      </c>
      <c r="H99" s="361">
        <f t="shared" si="2"/>
        <v>49.238578680203041</v>
      </c>
      <c r="I99" s="362">
        <f t="shared" si="3"/>
        <v>49.238578680203041</v>
      </c>
    </row>
    <row r="100" spans="1:41" x14ac:dyDescent="0.25">
      <c r="A100" s="345"/>
      <c r="B100" s="346"/>
      <c r="C100" s="341" t="s">
        <v>429</v>
      </c>
      <c r="D100" s="230"/>
      <c r="E100" s="850">
        <v>87</v>
      </c>
      <c r="F100" s="851">
        <v>87</v>
      </c>
      <c r="G100" s="852">
        <v>44</v>
      </c>
      <c r="H100" s="361">
        <f t="shared" si="2"/>
        <v>50.574712643678168</v>
      </c>
      <c r="I100" s="362">
        <f t="shared" si="3"/>
        <v>50.574712643678168</v>
      </c>
    </row>
    <row r="101" spans="1:41" x14ac:dyDescent="0.25">
      <c r="A101" s="347"/>
      <c r="B101" s="348"/>
      <c r="C101" s="341" t="s">
        <v>430</v>
      </c>
      <c r="D101" s="344"/>
      <c r="E101" s="850">
        <v>300</v>
      </c>
      <c r="F101" s="851">
        <v>300</v>
      </c>
      <c r="G101" s="852">
        <v>150</v>
      </c>
      <c r="H101" s="366">
        <f t="shared" si="2"/>
        <v>50</v>
      </c>
      <c r="I101" s="367">
        <f t="shared" si="3"/>
        <v>50</v>
      </c>
    </row>
    <row r="102" spans="1:41" x14ac:dyDescent="0.25">
      <c r="A102" s="345"/>
      <c r="B102" s="346" t="s">
        <v>118</v>
      </c>
      <c r="C102" s="341" t="s">
        <v>119</v>
      </c>
      <c r="D102" s="230" t="s">
        <v>98</v>
      </c>
      <c r="E102" s="847">
        <v>4323</v>
      </c>
      <c r="F102" s="848">
        <v>4582.8999999999996</v>
      </c>
      <c r="G102" s="849">
        <v>2202</v>
      </c>
      <c r="H102" s="361">
        <f t="shared" si="2"/>
        <v>50.936849410131856</v>
      </c>
      <c r="I102" s="362">
        <f t="shared" si="3"/>
        <v>48.048179100569513</v>
      </c>
      <c r="J102" s="914"/>
    </row>
    <row r="103" spans="1:41" x14ac:dyDescent="0.25">
      <c r="A103" s="345"/>
      <c r="B103" s="346"/>
      <c r="C103" s="340" t="s">
        <v>425</v>
      </c>
      <c r="D103" s="230"/>
      <c r="E103" s="850">
        <v>1590</v>
      </c>
      <c r="F103" s="851">
        <v>1590</v>
      </c>
      <c r="G103" s="852">
        <v>795</v>
      </c>
      <c r="H103" s="361">
        <f t="shared" si="2"/>
        <v>50</v>
      </c>
      <c r="I103" s="362">
        <f t="shared" si="3"/>
        <v>50</v>
      </c>
    </row>
    <row r="104" spans="1:41" s="389" customFormat="1" ht="15.75" thickBot="1" x14ac:dyDescent="0.3">
      <c r="A104" s="772"/>
      <c r="B104" s="853"/>
      <c r="C104" s="773" t="s">
        <v>429</v>
      </c>
      <c r="D104" s="854"/>
      <c r="E104" s="855">
        <v>73</v>
      </c>
      <c r="F104" s="856">
        <v>73</v>
      </c>
      <c r="G104" s="1363">
        <v>36</v>
      </c>
      <c r="H104" s="857">
        <f t="shared" si="2"/>
        <v>49.315068493150683</v>
      </c>
      <c r="I104" s="858">
        <f t="shared" si="3"/>
        <v>49.315068493150683</v>
      </c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</row>
    <row r="105" spans="1:41" s="389" customFormat="1" x14ac:dyDescent="0.25">
      <c r="A105" s="1237"/>
      <c r="B105" s="859"/>
      <c r="C105" s="774"/>
      <c r="D105" s="860"/>
      <c r="E105" s="861"/>
      <c r="F105" s="862"/>
      <c r="G105" s="863"/>
      <c r="H105" s="864"/>
      <c r="I105" s="864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</row>
    <row r="106" spans="1:41" s="389" customFormat="1" x14ac:dyDescent="0.25">
      <c r="A106" s="1237"/>
      <c r="B106" s="859"/>
      <c r="C106" s="774"/>
      <c r="D106" s="860"/>
      <c r="E106" s="861"/>
      <c r="F106" s="862"/>
      <c r="G106" s="863"/>
      <c r="H106" s="864"/>
      <c r="I106" s="864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</row>
    <row r="107" spans="1:41" s="389" customFormat="1" x14ac:dyDescent="0.25">
      <c r="A107" s="908"/>
      <c r="B107" s="859"/>
      <c r="C107" s="774"/>
      <c r="D107" s="860"/>
      <c r="E107" s="861"/>
      <c r="F107" s="862"/>
      <c r="G107" s="863"/>
      <c r="H107" s="864"/>
      <c r="I107" s="864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</row>
    <row r="108" spans="1:41" s="389" customFormat="1" ht="15.75" thickBot="1" x14ac:dyDescent="0.3">
      <c r="A108" s="909"/>
      <c r="B108" s="865"/>
      <c r="C108" s="775"/>
      <c r="D108" s="866"/>
      <c r="E108" s="867"/>
      <c r="F108" s="868"/>
      <c r="G108" s="869"/>
      <c r="H108" s="870"/>
      <c r="I108" s="871" t="s">
        <v>639</v>
      </c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</row>
    <row r="109" spans="1:41" s="389" customFormat="1" x14ac:dyDescent="0.25">
      <c r="A109" s="54" t="s">
        <v>1</v>
      </c>
      <c r="B109" s="55" t="s">
        <v>2</v>
      </c>
      <c r="C109" s="56" t="s">
        <v>3</v>
      </c>
      <c r="D109" s="57"/>
      <c r="E109" s="19" t="s">
        <v>4</v>
      </c>
      <c r="F109" s="9" t="s">
        <v>5</v>
      </c>
      <c r="G109" s="433" t="s">
        <v>52</v>
      </c>
      <c r="H109" s="40" t="s">
        <v>53</v>
      </c>
      <c r="I109" s="41" t="s">
        <v>53</v>
      </c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</row>
    <row r="110" spans="1:41" s="389" customFormat="1" x14ac:dyDescent="0.25">
      <c r="A110" s="58" t="s">
        <v>8</v>
      </c>
      <c r="B110" s="59" t="s">
        <v>9</v>
      </c>
      <c r="C110" s="60" t="s">
        <v>10</v>
      </c>
      <c r="D110" s="61" t="s">
        <v>11</v>
      </c>
      <c r="E110" s="23" t="s">
        <v>12</v>
      </c>
      <c r="F110" s="818" t="s">
        <v>13</v>
      </c>
      <c r="G110" s="144" t="s">
        <v>517</v>
      </c>
      <c r="H110" s="819" t="s">
        <v>55</v>
      </c>
      <c r="I110" s="47" t="s">
        <v>55</v>
      </c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</row>
    <row r="111" spans="1:41" s="389" customFormat="1" ht="15.75" thickBot="1" x14ac:dyDescent="0.3">
      <c r="A111" s="62" t="s">
        <v>16</v>
      </c>
      <c r="B111" s="63" t="s">
        <v>17</v>
      </c>
      <c r="C111" s="64"/>
      <c r="D111" s="65"/>
      <c r="E111" s="27" t="s">
        <v>291</v>
      </c>
      <c r="F111" s="15" t="s">
        <v>291</v>
      </c>
      <c r="G111" s="872"/>
      <c r="H111" s="51" t="s">
        <v>14</v>
      </c>
      <c r="I111" s="52" t="s">
        <v>15</v>
      </c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</row>
    <row r="112" spans="1:41" s="132" customFormat="1" x14ac:dyDescent="0.25">
      <c r="A112" s="345"/>
      <c r="B112" s="346" t="s">
        <v>120</v>
      </c>
      <c r="C112" s="341" t="s">
        <v>121</v>
      </c>
      <c r="D112" s="230" t="s">
        <v>98</v>
      </c>
      <c r="E112" s="847">
        <v>7539</v>
      </c>
      <c r="F112" s="848">
        <v>7987.3</v>
      </c>
      <c r="G112" s="873">
        <v>3870</v>
      </c>
      <c r="H112" s="361">
        <f t="shared" si="2"/>
        <v>51.333068046159966</v>
      </c>
      <c r="I112" s="362">
        <f t="shared" si="3"/>
        <v>48.451917418902504</v>
      </c>
      <c r="J112" s="907"/>
      <c r="K112" s="907"/>
      <c r="L112" s="907"/>
      <c r="M112" s="907"/>
      <c r="N112" s="907"/>
      <c r="O112" s="907"/>
      <c r="P112" s="907"/>
      <c r="Q112" s="907"/>
      <c r="R112" s="907"/>
      <c r="S112" s="907"/>
      <c r="T112" s="907"/>
      <c r="U112" s="907"/>
      <c r="V112" s="907"/>
      <c r="W112" s="907"/>
      <c r="X112" s="907"/>
      <c r="Y112" s="907"/>
      <c r="Z112" s="907"/>
      <c r="AA112" s="907"/>
      <c r="AB112" s="907"/>
      <c r="AC112" s="907"/>
      <c r="AD112" s="907"/>
      <c r="AE112" s="907"/>
      <c r="AF112" s="907"/>
      <c r="AG112" s="907"/>
      <c r="AH112" s="907"/>
      <c r="AI112" s="907"/>
      <c r="AJ112" s="907"/>
      <c r="AK112" s="907"/>
      <c r="AL112" s="907"/>
      <c r="AM112" s="907"/>
      <c r="AN112" s="907"/>
      <c r="AO112" s="907"/>
    </row>
    <row r="113" spans="1:9" x14ac:dyDescent="0.25">
      <c r="A113" s="345"/>
      <c r="B113" s="346"/>
      <c r="C113" s="340" t="s">
        <v>425</v>
      </c>
      <c r="D113" s="230"/>
      <c r="E113" s="850">
        <v>3670</v>
      </c>
      <c r="F113" s="851">
        <v>3670</v>
      </c>
      <c r="G113" s="852">
        <v>1835</v>
      </c>
      <c r="H113" s="366">
        <f t="shared" si="2"/>
        <v>50</v>
      </c>
      <c r="I113" s="367">
        <f t="shared" si="3"/>
        <v>50</v>
      </c>
    </row>
    <row r="114" spans="1:9" x14ac:dyDescent="0.25">
      <c r="A114" s="347"/>
      <c r="B114" s="348"/>
      <c r="C114" s="341" t="s">
        <v>429</v>
      </c>
      <c r="D114" s="344"/>
      <c r="E114" s="850">
        <v>83</v>
      </c>
      <c r="F114" s="851">
        <v>83</v>
      </c>
      <c r="G114" s="852">
        <v>42</v>
      </c>
      <c r="H114" s="366">
        <f t="shared" si="2"/>
        <v>50.602409638554214</v>
      </c>
      <c r="I114" s="367">
        <f t="shared" si="3"/>
        <v>50.602409638554214</v>
      </c>
    </row>
    <row r="115" spans="1:9" x14ac:dyDescent="0.25">
      <c r="A115" s="345"/>
      <c r="B115" s="346" t="s">
        <v>122</v>
      </c>
      <c r="C115" s="341" t="s">
        <v>123</v>
      </c>
      <c r="D115" s="230" t="s">
        <v>98</v>
      </c>
      <c r="E115" s="847">
        <v>7218</v>
      </c>
      <c r="F115" s="848">
        <v>8090</v>
      </c>
      <c r="G115" s="849">
        <v>4124</v>
      </c>
      <c r="H115" s="361">
        <f t="shared" si="2"/>
        <v>57.134940426710997</v>
      </c>
      <c r="I115" s="362">
        <f t="shared" si="3"/>
        <v>50.97651421508035</v>
      </c>
    </row>
    <row r="116" spans="1:9" x14ac:dyDescent="0.25">
      <c r="A116" s="345"/>
      <c r="B116" s="346"/>
      <c r="C116" s="340" t="s">
        <v>425</v>
      </c>
      <c r="D116" s="230"/>
      <c r="E116" s="850">
        <v>2600</v>
      </c>
      <c r="F116" s="851">
        <v>2600</v>
      </c>
      <c r="G116" s="852">
        <v>1300</v>
      </c>
      <c r="H116" s="366">
        <f t="shared" si="2"/>
        <v>50</v>
      </c>
      <c r="I116" s="367">
        <f t="shared" si="3"/>
        <v>50</v>
      </c>
    </row>
    <row r="117" spans="1:9" x14ac:dyDescent="0.25">
      <c r="A117" s="345"/>
      <c r="B117" s="346"/>
      <c r="C117" s="341" t="s">
        <v>427</v>
      </c>
      <c r="D117" s="230"/>
      <c r="E117" s="850">
        <v>193</v>
      </c>
      <c r="F117" s="851">
        <v>193</v>
      </c>
      <c r="G117" s="852">
        <v>96</v>
      </c>
      <c r="H117" s="366">
        <f>G117/E117*100</f>
        <v>49.740932642487046</v>
      </c>
      <c r="I117" s="367">
        <f t="shared" si="3"/>
        <v>49.740932642487046</v>
      </c>
    </row>
    <row r="118" spans="1:9" x14ac:dyDescent="0.25">
      <c r="A118" s="345"/>
      <c r="B118" s="346"/>
      <c r="C118" s="341" t="s">
        <v>429</v>
      </c>
      <c r="D118" s="230"/>
      <c r="E118" s="850">
        <v>106</v>
      </c>
      <c r="F118" s="851">
        <v>106</v>
      </c>
      <c r="G118" s="852">
        <v>53</v>
      </c>
      <c r="H118" s="366">
        <f>G118/E118*100</f>
        <v>50</v>
      </c>
      <c r="I118" s="367">
        <f t="shared" si="3"/>
        <v>50</v>
      </c>
    </row>
    <row r="119" spans="1:9" x14ac:dyDescent="0.25">
      <c r="A119" s="345"/>
      <c r="B119" s="346" t="s">
        <v>124</v>
      </c>
      <c r="C119" s="341" t="s">
        <v>125</v>
      </c>
      <c r="D119" s="230" t="s">
        <v>98</v>
      </c>
      <c r="E119" s="847">
        <v>7512</v>
      </c>
      <c r="F119" s="848">
        <v>8144.3</v>
      </c>
      <c r="G119" s="849">
        <v>3985</v>
      </c>
      <c r="H119" s="361">
        <f t="shared" si="2"/>
        <v>53.04845580404686</v>
      </c>
      <c r="I119" s="362">
        <f t="shared" si="3"/>
        <v>48.929926451628745</v>
      </c>
    </row>
    <row r="120" spans="1:9" x14ac:dyDescent="0.25">
      <c r="A120" s="347"/>
      <c r="B120" s="348"/>
      <c r="C120" s="340" t="s">
        <v>431</v>
      </c>
      <c r="D120" s="344"/>
      <c r="E120" s="757">
        <v>118</v>
      </c>
      <c r="F120" s="761">
        <v>118</v>
      </c>
      <c r="G120" s="762">
        <v>59</v>
      </c>
      <c r="H120" s="366">
        <f t="shared" si="2"/>
        <v>50</v>
      </c>
      <c r="I120" s="367">
        <f t="shared" si="3"/>
        <v>50</v>
      </c>
    </row>
    <row r="121" spans="1:9" x14ac:dyDescent="0.25">
      <c r="A121" s="347"/>
      <c r="B121" s="348"/>
      <c r="C121" s="341" t="s">
        <v>432</v>
      </c>
      <c r="D121" s="344"/>
      <c r="E121" s="757">
        <v>114</v>
      </c>
      <c r="F121" s="761">
        <v>114</v>
      </c>
      <c r="G121" s="762">
        <v>57</v>
      </c>
      <c r="H121" s="366">
        <f t="shared" si="2"/>
        <v>50</v>
      </c>
      <c r="I121" s="367">
        <f t="shared" si="3"/>
        <v>50</v>
      </c>
    </row>
    <row r="122" spans="1:9" x14ac:dyDescent="0.25">
      <c r="A122" s="345"/>
      <c r="B122" s="346"/>
      <c r="C122" s="336"/>
      <c r="D122" s="231"/>
      <c r="E122" s="767"/>
      <c r="F122" s="766"/>
      <c r="G122" s="461"/>
      <c r="H122" s="192"/>
      <c r="I122" s="210"/>
    </row>
    <row r="123" spans="1:9" x14ac:dyDescent="0.25">
      <c r="A123" s="397"/>
      <c r="B123" s="393"/>
      <c r="C123" s="399" t="s">
        <v>126</v>
      </c>
      <c r="D123" s="396" t="s">
        <v>98</v>
      </c>
      <c r="E123" s="874">
        <v>1000</v>
      </c>
      <c r="F123" s="1030">
        <v>2075.8000000000002</v>
      </c>
      <c r="G123" s="875">
        <v>774</v>
      </c>
      <c r="H123" s="401">
        <f>G123/E123*100</f>
        <v>77.400000000000006</v>
      </c>
      <c r="I123" s="402">
        <f>G123/F123*100</f>
        <v>37.286829174294247</v>
      </c>
    </row>
    <row r="124" spans="1:9" x14ac:dyDescent="0.25">
      <c r="A124" s="354"/>
      <c r="B124" s="398"/>
      <c r="C124" s="400"/>
      <c r="D124" s="353"/>
      <c r="E124" s="876"/>
      <c r="F124" s="877"/>
      <c r="G124" s="878"/>
      <c r="H124" s="879"/>
      <c r="I124" s="100"/>
    </row>
    <row r="125" spans="1:9" x14ac:dyDescent="0.25">
      <c r="A125" s="397"/>
      <c r="B125" s="393"/>
      <c r="C125" s="404" t="s">
        <v>128</v>
      </c>
      <c r="D125" s="396" t="s">
        <v>129</v>
      </c>
      <c r="E125" s="880">
        <v>1300</v>
      </c>
      <c r="F125" s="881">
        <v>1300</v>
      </c>
      <c r="G125" s="875">
        <v>0</v>
      </c>
      <c r="H125" s="401">
        <f>G125/E125*100</f>
        <v>0</v>
      </c>
      <c r="I125" s="402">
        <f>G125/F125*100</f>
        <v>0</v>
      </c>
    </row>
    <row r="126" spans="1:9" x14ac:dyDescent="0.25">
      <c r="A126" s="403"/>
      <c r="B126" s="394"/>
      <c r="C126" s="405"/>
      <c r="D126" s="353" t="s">
        <v>130</v>
      </c>
      <c r="E126" s="882"/>
      <c r="F126" s="883"/>
      <c r="G126" s="878"/>
      <c r="H126" s="188"/>
      <c r="I126" s="189"/>
    </row>
    <row r="127" spans="1:9" x14ac:dyDescent="0.25">
      <c r="A127" s="379"/>
      <c r="B127" s="393" t="s">
        <v>131</v>
      </c>
      <c r="C127" s="395" t="s">
        <v>274</v>
      </c>
      <c r="D127" s="769" t="s">
        <v>275</v>
      </c>
      <c r="E127" s="884"/>
      <c r="F127" s="885"/>
      <c r="G127" s="886"/>
      <c r="H127" s="887"/>
      <c r="I127" s="247"/>
    </row>
    <row r="128" spans="1:9" x14ac:dyDescent="0.25">
      <c r="A128" s="406"/>
      <c r="B128" s="407"/>
      <c r="C128" s="408" t="s">
        <v>276</v>
      </c>
      <c r="D128" s="770" t="s">
        <v>277</v>
      </c>
      <c r="E128" s="888">
        <v>49000</v>
      </c>
      <c r="F128" s="889">
        <v>79199.899999999994</v>
      </c>
      <c r="G128" s="890">
        <v>27065</v>
      </c>
      <c r="H128" s="410">
        <f>G128/E128*100</f>
        <v>55.234693877551024</v>
      </c>
      <c r="I128" s="411">
        <f>G128/F128*100</f>
        <v>34.173022945736044</v>
      </c>
    </row>
    <row r="129" spans="1:9" x14ac:dyDescent="0.25">
      <c r="A129" s="227"/>
      <c r="B129" s="398"/>
      <c r="C129" s="409"/>
      <c r="D129" s="771" t="s">
        <v>278</v>
      </c>
      <c r="E129" s="891"/>
      <c r="F129" s="892"/>
      <c r="G129" s="893"/>
      <c r="H129" s="879"/>
      <c r="I129" s="100"/>
    </row>
    <row r="130" spans="1:9" x14ac:dyDescent="0.25">
      <c r="A130" s="470" t="s">
        <v>370</v>
      </c>
      <c r="B130" s="1406" t="s">
        <v>668</v>
      </c>
      <c r="C130" s="472"/>
      <c r="D130" s="396"/>
      <c r="E130" s="665">
        <v>0</v>
      </c>
      <c r="F130" s="1061">
        <v>18</v>
      </c>
      <c r="G130" s="1228">
        <v>83</v>
      </c>
      <c r="H130" s="475">
        <v>0</v>
      </c>
      <c r="I130" s="1062">
        <f t="shared" ref="I130" si="5">G130/F130*100</f>
        <v>461.11111111111109</v>
      </c>
    </row>
    <row r="131" spans="1:9" x14ac:dyDescent="0.25">
      <c r="A131" s="470"/>
      <c r="B131" s="471"/>
      <c r="C131" s="478" t="s">
        <v>293</v>
      </c>
      <c r="D131" s="396" t="s">
        <v>538</v>
      </c>
      <c r="E131" s="665">
        <v>0</v>
      </c>
      <c r="F131" s="361">
        <v>18</v>
      </c>
      <c r="G131" s="361">
        <v>83</v>
      </c>
      <c r="H131" s="361">
        <v>0</v>
      </c>
      <c r="I131" s="1413">
        <f>G131/F131*100</f>
        <v>461.11111111111109</v>
      </c>
    </row>
    <row r="132" spans="1:9" x14ac:dyDescent="0.25">
      <c r="A132" s="477"/>
      <c r="B132" s="471"/>
      <c r="C132" s="478"/>
      <c r="D132" s="471"/>
      <c r="E132" s="665"/>
      <c r="F132" s="1061"/>
      <c r="G132" s="461"/>
      <c r="H132" s="462"/>
      <c r="I132" s="463"/>
    </row>
    <row r="133" spans="1:9" x14ac:dyDescent="0.25">
      <c r="A133" s="470" t="s">
        <v>539</v>
      </c>
      <c r="B133" s="1404" t="s">
        <v>661</v>
      </c>
      <c r="C133" s="472"/>
      <c r="D133" s="396"/>
      <c r="E133" s="665">
        <v>0</v>
      </c>
      <c r="F133" s="1061">
        <v>1761.9</v>
      </c>
      <c r="G133" s="461">
        <v>0</v>
      </c>
      <c r="H133" s="475">
        <v>0</v>
      </c>
      <c r="I133" s="1229">
        <v>0</v>
      </c>
    </row>
    <row r="134" spans="1:9" x14ac:dyDescent="0.25">
      <c r="A134" s="477"/>
      <c r="B134" s="471"/>
      <c r="C134" s="336" t="s">
        <v>540</v>
      </c>
      <c r="D134" s="396" t="s">
        <v>98</v>
      </c>
      <c r="E134" s="665"/>
      <c r="F134" s="361">
        <v>51.7</v>
      </c>
      <c r="G134" s="361">
        <v>0</v>
      </c>
      <c r="H134" s="361">
        <v>0</v>
      </c>
      <c r="I134" s="1412">
        <v>0</v>
      </c>
    </row>
    <row r="135" spans="1:9" x14ac:dyDescent="0.25">
      <c r="A135" s="482"/>
      <c r="B135" s="1063"/>
      <c r="C135" s="341" t="s">
        <v>541</v>
      </c>
      <c r="D135" s="471" t="s">
        <v>286</v>
      </c>
      <c r="E135" s="663"/>
      <c r="F135" s="361">
        <v>1710.2</v>
      </c>
      <c r="G135" s="361">
        <v>0</v>
      </c>
      <c r="H135" s="361">
        <v>0</v>
      </c>
      <c r="I135" s="1412">
        <v>0</v>
      </c>
    </row>
    <row r="136" spans="1:9" x14ac:dyDescent="0.25">
      <c r="A136" s="227"/>
      <c r="B136" s="1064"/>
      <c r="C136" s="1065"/>
      <c r="D136" s="771"/>
      <c r="E136" s="891"/>
      <c r="F136" s="892"/>
      <c r="G136" s="1066"/>
      <c r="H136" s="1067"/>
      <c r="I136" s="100"/>
    </row>
    <row r="137" spans="1:9" x14ac:dyDescent="0.25">
      <c r="A137" s="227" t="s">
        <v>285</v>
      </c>
      <c r="B137" s="1450" t="s">
        <v>662</v>
      </c>
      <c r="C137" s="1451"/>
      <c r="D137" s="353"/>
      <c r="E137" s="730">
        <f>SUM(E138:E139)</f>
        <v>1384</v>
      </c>
      <c r="F137" s="731">
        <f>SUM(F138:F139)</f>
        <v>14203</v>
      </c>
      <c r="G137" s="730">
        <f>SUM(G138:G139)</f>
        <v>0</v>
      </c>
      <c r="H137" s="188">
        <v>0</v>
      </c>
      <c r="I137" s="189">
        <f>G137/F137*100</f>
        <v>0</v>
      </c>
    </row>
    <row r="138" spans="1:9" x14ac:dyDescent="0.25">
      <c r="A138" s="227"/>
      <c r="B138" s="349"/>
      <c r="C138" s="352" t="s">
        <v>418</v>
      </c>
      <c r="D138" s="391" t="s">
        <v>286</v>
      </c>
      <c r="E138" s="732">
        <v>984</v>
      </c>
      <c r="F138" s="733">
        <v>12202.8</v>
      </c>
      <c r="G138" s="461">
        <v>0</v>
      </c>
      <c r="H138" s="190">
        <f t="shared" ref="H138:H139" si="6">G138/E138*100</f>
        <v>0</v>
      </c>
      <c r="I138" s="185">
        <f t="shared" ref="I138:I139" si="7">G138/F138*100</f>
        <v>0</v>
      </c>
    </row>
    <row r="139" spans="1:9" ht="15.75" thickBot="1" x14ac:dyDescent="0.3">
      <c r="A139" s="227"/>
      <c r="B139" s="351"/>
      <c r="C139" s="352" t="s">
        <v>419</v>
      </c>
      <c r="D139" s="350" t="s">
        <v>164</v>
      </c>
      <c r="E139" s="734">
        <v>400</v>
      </c>
      <c r="F139" s="735">
        <v>2000.2</v>
      </c>
      <c r="G139" s="461">
        <v>0</v>
      </c>
      <c r="H139" s="190">
        <f t="shared" si="6"/>
        <v>0</v>
      </c>
      <c r="I139" s="185">
        <f t="shared" si="7"/>
        <v>0</v>
      </c>
    </row>
    <row r="140" spans="1:9" ht="16.5" thickBot="1" x14ac:dyDescent="0.3">
      <c r="A140" s="1072" t="s">
        <v>28</v>
      </c>
      <c r="B140" s="1073"/>
      <c r="C140" s="1073"/>
      <c r="D140" s="237"/>
      <c r="E140" s="242">
        <f>E8+E137</f>
        <v>171551</v>
      </c>
      <c r="F140" s="386">
        <f>F8+F130+F133+F137</f>
        <v>236673.39999999997</v>
      </c>
      <c r="G140" s="242">
        <f>G8+G130+G133+G137</f>
        <v>96608</v>
      </c>
      <c r="H140" s="193">
        <f>G140/E140*100</f>
        <v>56.314448764507354</v>
      </c>
      <c r="I140" s="194">
        <f>G140/F140*100</f>
        <v>40.819120357420822</v>
      </c>
    </row>
    <row r="141" spans="1:9" ht="15.75" x14ac:dyDescent="0.25">
      <c r="A141" s="269"/>
      <c r="B141" s="269"/>
      <c r="C141" s="269"/>
      <c r="D141" s="270"/>
      <c r="E141" s="271"/>
      <c r="F141" s="454"/>
      <c r="G141" s="271"/>
      <c r="H141" s="294"/>
      <c r="I141" s="294"/>
    </row>
    <row r="142" spans="1:9" ht="15.75" x14ac:dyDescent="0.25">
      <c r="A142" s="269"/>
      <c r="B142" s="269"/>
      <c r="C142" s="269"/>
      <c r="D142" s="270"/>
      <c r="E142" s="271"/>
      <c r="F142" s="454"/>
      <c r="G142" s="271"/>
      <c r="H142" s="294"/>
      <c r="I142" s="294"/>
    </row>
    <row r="143" spans="1:9" ht="15.75" x14ac:dyDescent="0.25">
      <c r="A143" s="269"/>
      <c r="B143" s="269"/>
      <c r="C143" s="269"/>
      <c r="D143" s="270"/>
      <c r="E143" s="271"/>
      <c r="F143" s="454"/>
      <c r="G143" s="271"/>
      <c r="H143" s="294"/>
      <c r="I143" s="294"/>
    </row>
    <row r="144" spans="1:9" ht="15.75" x14ac:dyDescent="0.25">
      <c r="A144" s="269"/>
      <c r="B144" s="269"/>
      <c r="C144" s="269"/>
      <c r="D144" s="270"/>
      <c r="E144" s="271"/>
      <c r="F144" s="454"/>
      <c r="G144" s="271"/>
      <c r="H144" s="294"/>
      <c r="I144" s="294"/>
    </row>
    <row r="145" spans="1:9" ht="15.75" x14ac:dyDescent="0.25">
      <c r="A145" s="269"/>
      <c r="B145" s="269"/>
      <c r="C145" s="269"/>
      <c r="D145" s="270"/>
      <c r="E145" s="271"/>
      <c r="F145" s="454"/>
      <c r="G145" s="271"/>
      <c r="H145" s="294"/>
      <c r="I145" s="294"/>
    </row>
    <row r="146" spans="1:9" ht="15.75" x14ac:dyDescent="0.25">
      <c r="A146" s="269"/>
      <c r="B146" s="269"/>
      <c r="C146" s="269"/>
      <c r="D146" s="270"/>
      <c r="E146" s="271"/>
      <c r="F146" s="454"/>
      <c r="G146" s="271"/>
      <c r="H146" s="294"/>
      <c r="I146" s="294"/>
    </row>
    <row r="147" spans="1:9" ht="15.75" x14ac:dyDescent="0.25">
      <c r="A147" s="269"/>
      <c r="B147" s="269"/>
      <c r="C147" s="269"/>
      <c r="D147" s="270"/>
      <c r="E147" s="271"/>
      <c r="F147" s="454"/>
      <c r="G147" s="271"/>
      <c r="H147" s="294"/>
      <c r="I147" s="294"/>
    </row>
    <row r="148" spans="1:9" ht="15.75" x14ac:dyDescent="0.25">
      <c r="A148" s="269"/>
      <c r="B148" s="269"/>
      <c r="C148" s="269"/>
      <c r="D148" s="270"/>
      <c r="E148" s="271"/>
      <c r="F148" s="454"/>
      <c r="G148" s="894"/>
      <c r="H148" s="294"/>
      <c r="I148" s="294"/>
    </row>
    <row r="149" spans="1:9" ht="15.75" x14ac:dyDescent="0.25">
      <c r="A149" s="269"/>
      <c r="B149" s="269"/>
      <c r="C149" s="269"/>
      <c r="D149" s="270"/>
      <c r="E149" s="271"/>
      <c r="F149" s="454"/>
      <c r="G149" s="894"/>
      <c r="H149" s="294"/>
      <c r="I149" s="294"/>
    </row>
    <row r="150" spans="1:9" ht="15.75" x14ac:dyDescent="0.25">
      <c r="A150" s="269"/>
      <c r="B150" s="269"/>
      <c r="C150" s="269"/>
      <c r="D150" s="270"/>
      <c r="E150" s="271"/>
      <c r="F150" s="454"/>
      <c r="G150" s="894"/>
      <c r="H150" s="294"/>
      <c r="I150" s="294"/>
    </row>
    <row r="151" spans="1:9" ht="15.75" x14ac:dyDescent="0.25">
      <c r="A151" s="269"/>
      <c r="B151" s="269"/>
      <c r="C151" s="269"/>
      <c r="D151" s="270"/>
      <c r="E151" s="271"/>
      <c r="F151" s="454"/>
      <c r="G151" s="894"/>
      <c r="H151" s="294"/>
      <c r="I151" s="294"/>
    </row>
    <row r="152" spans="1:9" ht="15.75" x14ac:dyDescent="0.25">
      <c r="A152" s="269"/>
      <c r="B152" s="269"/>
      <c r="C152" s="269"/>
      <c r="D152" s="270"/>
      <c r="E152" s="271"/>
      <c r="F152" s="454"/>
      <c r="G152" s="894"/>
      <c r="H152" s="294"/>
      <c r="I152" s="294"/>
    </row>
    <row r="153" spans="1:9" ht="15.75" x14ac:dyDescent="0.25">
      <c r="A153" s="269"/>
      <c r="B153" s="269"/>
      <c r="C153" s="269"/>
      <c r="D153" s="270"/>
      <c r="E153" s="271"/>
      <c r="F153" s="454"/>
      <c r="G153" s="271"/>
      <c r="H153" s="294"/>
      <c r="I153" s="294"/>
    </row>
    <row r="154" spans="1:9" ht="15.75" x14ac:dyDescent="0.25">
      <c r="A154" s="269"/>
      <c r="B154" s="269"/>
      <c r="C154" s="269"/>
      <c r="D154" s="270"/>
      <c r="E154" s="271"/>
      <c r="F154" s="454"/>
      <c r="G154" s="271"/>
      <c r="H154" s="294"/>
      <c r="I154" s="294"/>
    </row>
    <row r="155" spans="1:9" ht="15.75" x14ac:dyDescent="0.25">
      <c r="A155" s="269"/>
      <c r="B155" s="269"/>
      <c r="C155" s="269"/>
      <c r="D155" s="270"/>
      <c r="E155" s="271"/>
      <c r="F155" s="454"/>
      <c r="G155" s="271"/>
      <c r="H155" s="294"/>
      <c r="I155" s="294"/>
    </row>
    <row r="156" spans="1:9" ht="15.75" x14ac:dyDescent="0.25">
      <c r="A156" s="269"/>
      <c r="B156" s="269"/>
      <c r="C156" s="269"/>
      <c r="D156" s="270"/>
      <c r="E156" s="271"/>
      <c r="F156" s="454"/>
      <c r="G156" s="271"/>
      <c r="H156" s="294"/>
      <c r="I156" s="294"/>
    </row>
    <row r="157" spans="1:9" ht="15.75" x14ac:dyDescent="0.25">
      <c r="A157" s="269"/>
      <c r="B157" s="269"/>
      <c r="C157" s="269"/>
      <c r="D157" s="270"/>
      <c r="E157" s="271"/>
      <c r="F157" s="454"/>
      <c r="G157" s="271"/>
      <c r="H157" s="294"/>
      <c r="I157" s="294"/>
    </row>
    <row r="158" spans="1:9" ht="15.75" x14ac:dyDescent="0.25">
      <c r="A158" s="269"/>
      <c r="B158" s="269"/>
      <c r="C158" s="269"/>
      <c r="D158" s="270"/>
      <c r="E158" s="271"/>
      <c r="F158" s="454"/>
      <c r="G158" s="271"/>
      <c r="H158" s="294"/>
      <c r="I158" s="294"/>
    </row>
    <row r="159" spans="1:9" ht="15.75" x14ac:dyDescent="0.25">
      <c r="A159" s="269"/>
      <c r="B159" s="269"/>
      <c r="C159" s="269"/>
      <c r="D159" s="270"/>
      <c r="E159" s="271"/>
      <c r="F159" s="454"/>
      <c r="G159" s="271"/>
      <c r="H159" s="294"/>
      <c r="I159" s="294"/>
    </row>
    <row r="160" spans="1:9" ht="28.5" customHeight="1" thickBot="1" x14ac:dyDescent="0.3">
      <c r="A160" s="131"/>
      <c r="B160" s="179"/>
      <c r="C160" s="178"/>
      <c r="D160" s="177"/>
      <c r="E160" s="175"/>
      <c r="F160" s="176"/>
      <c r="G160" s="439"/>
      <c r="H160" s="174"/>
      <c r="I160" s="170" t="s">
        <v>640</v>
      </c>
    </row>
    <row r="161" spans="1:9" x14ac:dyDescent="0.25">
      <c r="A161" s="54" t="s">
        <v>1</v>
      </c>
      <c r="B161" s="55" t="s">
        <v>2</v>
      </c>
      <c r="C161" s="56" t="s">
        <v>3</v>
      </c>
      <c r="D161" s="57"/>
      <c r="E161" s="19" t="s">
        <v>4</v>
      </c>
      <c r="F161" s="9" t="s">
        <v>5</v>
      </c>
      <c r="G161" s="433" t="s">
        <v>52</v>
      </c>
      <c r="H161" s="40" t="s">
        <v>53</v>
      </c>
      <c r="I161" s="41" t="s">
        <v>53</v>
      </c>
    </row>
    <row r="162" spans="1:9" x14ac:dyDescent="0.25">
      <c r="A162" s="58" t="s">
        <v>8</v>
      </c>
      <c r="B162" s="59" t="s">
        <v>9</v>
      </c>
      <c r="C162" s="60" t="s">
        <v>10</v>
      </c>
      <c r="D162" s="61" t="s">
        <v>11</v>
      </c>
      <c r="E162" s="23" t="s">
        <v>12</v>
      </c>
      <c r="F162" s="13" t="s">
        <v>13</v>
      </c>
      <c r="G162" s="144" t="s">
        <v>517</v>
      </c>
      <c r="H162" s="46" t="s">
        <v>55</v>
      </c>
      <c r="I162" s="47" t="s">
        <v>55</v>
      </c>
    </row>
    <row r="163" spans="1:9" ht="15.75" thickBot="1" x14ac:dyDescent="0.3">
      <c r="A163" s="62" t="s">
        <v>16</v>
      </c>
      <c r="B163" s="63" t="s">
        <v>17</v>
      </c>
      <c r="C163" s="64"/>
      <c r="D163" s="65"/>
      <c r="E163" s="27" t="s">
        <v>291</v>
      </c>
      <c r="F163" s="15" t="s">
        <v>291</v>
      </c>
      <c r="G163" s="434"/>
      <c r="H163" s="51" t="s">
        <v>14</v>
      </c>
      <c r="I163" s="52" t="s">
        <v>15</v>
      </c>
    </row>
    <row r="164" spans="1:9" ht="15.75" x14ac:dyDescent="0.25">
      <c r="A164" s="1452" t="s">
        <v>42</v>
      </c>
      <c r="B164" s="1453"/>
      <c r="C164" s="1454"/>
      <c r="D164" s="696"/>
      <c r="E164" s="697"/>
      <c r="F164" s="698"/>
      <c r="G164" s="429"/>
      <c r="H164" s="698"/>
      <c r="I164" s="699"/>
    </row>
    <row r="165" spans="1:9" ht="15.75" x14ac:dyDescent="0.25">
      <c r="A165" s="222" t="s">
        <v>370</v>
      </c>
      <c r="B165" s="223" t="s">
        <v>626</v>
      </c>
      <c r="C165" s="706"/>
      <c r="D165" s="224"/>
      <c r="E165" s="240">
        <f>SUM(E167:E168)</f>
        <v>1500</v>
      </c>
      <c r="F165" s="384">
        <f>SUM(F167:F168)</f>
        <v>1482</v>
      </c>
      <c r="G165" s="436">
        <f>SUM(G167:G168)</f>
        <v>0</v>
      </c>
      <c r="H165" s="188">
        <f>G165/E165*100</f>
        <v>0</v>
      </c>
      <c r="I165" s="189">
        <f>G165/F165*100</f>
        <v>0</v>
      </c>
    </row>
    <row r="166" spans="1:9" x14ac:dyDescent="0.25">
      <c r="A166" s="222"/>
      <c r="B166" s="223"/>
      <c r="C166" s="212" t="s">
        <v>293</v>
      </c>
      <c r="D166" s="212"/>
      <c r="E166" s="240"/>
      <c r="F166" s="384"/>
      <c r="G166" s="436"/>
      <c r="H166" s="188"/>
      <c r="I166" s="189"/>
    </row>
    <row r="167" spans="1:9" ht="25.5" x14ac:dyDescent="0.25">
      <c r="A167" s="705"/>
      <c r="B167" s="225"/>
      <c r="C167" s="667" t="s">
        <v>371</v>
      </c>
      <c r="D167" s="226" t="s">
        <v>60</v>
      </c>
      <c r="E167" s="241">
        <v>800</v>
      </c>
      <c r="F167" s="385">
        <v>788</v>
      </c>
      <c r="G167" s="437">
        <v>0</v>
      </c>
      <c r="H167" s="190">
        <f t="shared" ref="H167:H168" si="8">G167/E167*100</f>
        <v>0</v>
      </c>
      <c r="I167" s="185">
        <f t="shared" ref="I167:I168" si="9">G167/F167*100</f>
        <v>0</v>
      </c>
    </row>
    <row r="168" spans="1:9" ht="25.5" x14ac:dyDescent="0.25">
      <c r="A168" s="705"/>
      <c r="B168" s="225"/>
      <c r="C168" s="667" t="s">
        <v>372</v>
      </c>
      <c r="D168" s="226" t="s">
        <v>60</v>
      </c>
      <c r="E168" s="241">
        <v>700</v>
      </c>
      <c r="F168" s="385">
        <v>694</v>
      </c>
      <c r="G168" s="437">
        <v>0</v>
      </c>
      <c r="H168" s="190">
        <f t="shared" si="8"/>
        <v>0</v>
      </c>
      <c r="I168" s="185">
        <f t="shared" si="9"/>
        <v>0</v>
      </c>
    </row>
    <row r="169" spans="1:9" x14ac:dyDescent="0.25">
      <c r="A169" s="227" t="s">
        <v>56</v>
      </c>
      <c r="B169" s="1455" t="s">
        <v>660</v>
      </c>
      <c r="C169" s="1456"/>
      <c r="D169" s="228"/>
      <c r="E169" s="777">
        <f>SUM(E170:E215)</f>
        <v>4744</v>
      </c>
      <c r="F169" s="778">
        <f>SUM(F170:F215)</f>
        <v>6889</v>
      </c>
      <c r="G169" s="484">
        <f>SUM(G170:G215)</f>
        <v>4674</v>
      </c>
      <c r="H169" s="188">
        <f>G169/E169*100</f>
        <v>98.524451939291737</v>
      </c>
      <c r="I169" s="189">
        <f>G169/F169*100</f>
        <v>67.847292785600231</v>
      </c>
    </row>
    <row r="170" spans="1:9" x14ac:dyDescent="0.25">
      <c r="A170" s="229"/>
      <c r="B170" s="230"/>
      <c r="C170" s="230" t="s">
        <v>433</v>
      </c>
      <c r="D170" s="231" t="s">
        <v>60</v>
      </c>
      <c r="E170" s="479">
        <v>61</v>
      </c>
      <c r="F170" s="460">
        <v>61</v>
      </c>
      <c r="G170" s="732">
        <v>61</v>
      </c>
      <c r="H170" s="190">
        <f t="shared" ref="H170:H182" si="10">G170/E170*100</f>
        <v>100</v>
      </c>
      <c r="I170" s="185">
        <f t="shared" ref="I170:I184" si="11">G170/F170*100</f>
        <v>100</v>
      </c>
    </row>
    <row r="171" spans="1:9" x14ac:dyDescent="0.25">
      <c r="A171" s="232"/>
      <c r="B171" s="230"/>
      <c r="C171" s="230" t="s">
        <v>465</v>
      </c>
      <c r="D171" s="231" t="s">
        <v>60</v>
      </c>
      <c r="E171" s="479">
        <v>230</v>
      </c>
      <c r="F171" s="460">
        <v>230</v>
      </c>
      <c r="G171" s="732">
        <v>230</v>
      </c>
      <c r="H171" s="190">
        <f t="shared" si="10"/>
        <v>100</v>
      </c>
      <c r="I171" s="185">
        <f t="shared" si="11"/>
        <v>100</v>
      </c>
    </row>
    <row r="172" spans="1:9" x14ac:dyDescent="0.25">
      <c r="A172" s="232"/>
      <c r="B172" s="230"/>
      <c r="C172" s="667" t="s">
        <v>434</v>
      </c>
      <c r="D172" s="776" t="s">
        <v>60</v>
      </c>
      <c r="E172" s="479">
        <v>125</v>
      </c>
      <c r="F172" s="460">
        <v>125</v>
      </c>
      <c r="G172" s="732">
        <v>125</v>
      </c>
      <c r="H172" s="190">
        <f t="shared" si="10"/>
        <v>100</v>
      </c>
      <c r="I172" s="185">
        <f t="shared" si="11"/>
        <v>100</v>
      </c>
    </row>
    <row r="173" spans="1:9" x14ac:dyDescent="0.25">
      <c r="A173" s="232"/>
      <c r="B173" s="230"/>
      <c r="C173" s="667" t="s">
        <v>441</v>
      </c>
      <c r="D173" s="895" t="s">
        <v>60</v>
      </c>
      <c r="E173" s="479">
        <v>700</v>
      </c>
      <c r="F173" s="460">
        <v>200</v>
      </c>
      <c r="G173" s="732">
        <v>0</v>
      </c>
      <c r="H173" s="190">
        <f t="shared" si="10"/>
        <v>0</v>
      </c>
      <c r="I173" s="185">
        <f t="shared" si="11"/>
        <v>0</v>
      </c>
    </row>
    <row r="174" spans="1:9" x14ac:dyDescent="0.25">
      <c r="A174" s="232"/>
      <c r="B174" s="230"/>
      <c r="C174" s="896" t="s">
        <v>466</v>
      </c>
      <c r="D174" s="897" t="s">
        <v>60</v>
      </c>
      <c r="E174" s="898">
        <v>0</v>
      </c>
      <c r="F174" s="659">
        <v>730</v>
      </c>
      <c r="G174" s="899">
        <v>730</v>
      </c>
      <c r="H174" s="190">
        <v>0</v>
      </c>
      <c r="I174" s="185">
        <f t="shared" si="11"/>
        <v>100</v>
      </c>
    </row>
    <row r="175" spans="1:9" x14ac:dyDescent="0.25">
      <c r="A175" s="232"/>
      <c r="B175" s="230"/>
      <c r="C175" s="667" t="s">
        <v>467</v>
      </c>
      <c r="D175" s="895" t="s">
        <v>60</v>
      </c>
      <c r="E175" s="479">
        <v>0</v>
      </c>
      <c r="F175" s="460">
        <v>1515</v>
      </c>
      <c r="G175" s="734">
        <v>1000</v>
      </c>
      <c r="H175" s="186">
        <v>0</v>
      </c>
      <c r="I175" s="187">
        <f t="shared" si="11"/>
        <v>66.006600660065999</v>
      </c>
    </row>
    <row r="176" spans="1:9" x14ac:dyDescent="0.25">
      <c r="A176" s="232"/>
      <c r="B176" s="230"/>
      <c r="C176" s="667" t="s">
        <v>435</v>
      </c>
      <c r="D176" s="776" t="s">
        <v>98</v>
      </c>
      <c r="E176" s="479">
        <v>700</v>
      </c>
      <c r="F176" s="460">
        <v>0</v>
      </c>
      <c r="G176" s="732">
        <v>0</v>
      </c>
      <c r="H176" s="190">
        <f t="shared" si="10"/>
        <v>0</v>
      </c>
      <c r="I176" s="185">
        <v>0</v>
      </c>
    </row>
    <row r="177" spans="1:9" x14ac:dyDescent="0.25">
      <c r="A177" s="232"/>
      <c r="B177" s="230"/>
      <c r="C177" s="667" t="s">
        <v>436</v>
      </c>
      <c r="D177" s="776" t="s">
        <v>98</v>
      </c>
      <c r="E177" s="479">
        <v>1068</v>
      </c>
      <c r="F177" s="460">
        <v>1068</v>
      </c>
      <c r="G177" s="732">
        <v>1068</v>
      </c>
      <c r="H177" s="190">
        <f t="shared" si="10"/>
        <v>100</v>
      </c>
      <c r="I177" s="185">
        <f t="shared" si="11"/>
        <v>100</v>
      </c>
    </row>
    <row r="178" spans="1:9" x14ac:dyDescent="0.25">
      <c r="A178" s="232"/>
      <c r="B178" s="230"/>
      <c r="C178" s="667" t="s">
        <v>437</v>
      </c>
      <c r="D178" s="776" t="s">
        <v>98</v>
      </c>
      <c r="E178" s="479">
        <v>700</v>
      </c>
      <c r="F178" s="460">
        <v>700</v>
      </c>
      <c r="G178" s="732">
        <v>700</v>
      </c>
      <c r="H178" s="190">
        <f t="shared" si="10"/>
        <v>100</v>
      </c>
      <c r="I178" s="185">
        <f t="shared" si="11"/>
        <v>100</v>
      </c>
    </row>
    <row r="179" spans="1:9" x14ac:dyDescent="0.25">
      <c r="A179" s="232"/>
      <c r="B179" s="230"/>
      <c r="C179" s="667" t="s">
        <v>438</v>
      </c>
      <c r="D179" s="776" t="s">
        <v>98</v>
      </c>
      <c r="E179" s="479">
        <v>400</v>
      </c>
      <c r="F179" s="460">
        <v>400</v>
      </c>
      <c r="G179" s="732">
        <v>400</v>
      </c>
      <c r="H179" s="190">
        <f t="shared" si="10"/>
        <v>100</v>
      </c>
      <c r="I179" s="185">
        <f t="shared" si="11"/>
        <v>100</v>
      </c>
    </row>
    <row r="180" spans="1:9" x14ac:dyDescent="0.25">
      <c r="A180" s="232"/>
      <c r="B180" s="230"/>
      <c r="C180" s="667" t="s">
        <v>439</v>
      </c>
      <c r="D180" s="776" t="s">
        <v>98</v>
      </c>
      <c r="E180" s="479">
        <v>120</v>
      </c>
      <c r="F180" s="460">
        <v>120</v>
      </c>
      <c r="G180" s="732">
        <v>120</v>
      </c>
      <c r="H180" s="190">
        <f t="shared" si="10"/>
        <v>100</v>
      </c>
      <c r="I180" s="185">
        <f t="shared" si="11"/>
        <v>100</v>
      </c>
    </row>
    <row r="181" spans="1:9" x14ac:dyDescent="0.25">
      <c r="A181" s="232"/>
      <c r="B181" s="230"/>
      <c r="C181" s="667" t="s">
        <v>440</v>
      </c>
      <c r="D181" s="776" t="s">
        <v>98</v>
      </c>
      <c r="E181" s="479">
        <v>140</v>
      </c>
      <c r="F181" s="460">
        <v>140</v>
      </c>
      <c r="G181" s="732">
        <v>140</v>
      </c>
      <c r="H181" s="190">
        <f t="shared" si="10"/>
        <v>100</v>
      </c>
      <c r="I181" s="185">
        <f t="shared" si="11"/>
        <v>100</v>
      </c>
    </row>
    <row r="182" spans="1:9" x14ac:dyDescent="0.25">
      <c r="A182" s="320"/>
      <c r="B182" s="236"/>
      <c r="C182" s="667" t="s">
        <v>442</v>
      </c>
      <c r="D182" s="895" t="s">
        <v>98</v>
      </c>
      <c r="E182" s="479">
        <v>500</v>
      </c>
      <c r="F182" s="460">
        <v>500</v>
      </c>
      <c r="G182" s="734">
        <v>0</v>
      </c>
      <c r="H182" s="186">
        <f t="shared" si="10"/>
        <v>0</v>
      </c>
      <c r="I182" s="187">
        <f t="shared" si="11"/>
        <v>0</v>
      </c>
    </row>
    <row r="183" spans="1:9" x14ac:dyDescent="0.25">
      <c r="A183" s="320"/>
      <c r="B183" s="236"/>
      <c r="C183" s="667" t="s">
        <v>468</v>
      </c>
      <c r="D183" s="776" t="s">
        <v>98</v>
      </c>
      <c r="E183" s="479">
        <v>0</v>
      </c>
      <c r="F183" s="460">
        <v>1000</v>
      </c>
      <c r="G183" s="734">
        <v>0</v>
      </c>
      <c r="H183" s="727">
        <v>0</v>
      </c>
      <c r="I183" s="187">
        <f t="shared" si="11"/>
        <v>0</v>
      </c>
    </row>
    <row r="184" spans="1:9" ht="15.75" thickBot="1" x14ac:dyDescent="0.3">
      <c r="A184" s="337"/>
      <c r="B184" s="359"/>
      <c r="C184" s="783" t="s">
        <v>469</v>
      </c>
      <c r="D184" s="784" t="s">
        <v>98</v>
      </c>
      <c r="E184" s="600">
        <v>0</v>
      </c>
      <c r="F184" s="553">
        <v>100</v>
      </c>
      <c r="G184" s="900">
        <v>100</v>
      </c>
      <c r="H184" s="701">
        <v>0</v>
      </c>
      <c r="I184" s="423">
        <f t="shared" si="11"/>
        <v>100</v>
      </c>
    </row>
    <row r="185" spans="1:9" x14ac:dyDescent="0.25">
      <c r="A185" s="779"/>
      <c r="B185" s="780"/>
      <c r="C185" s="781"/>
      <c r="D185" s="782"/>
      <c r="E185" s="910"/>
      <c r="F185" s="911"/>
      <c r="G185" s="912"/>
      <c r="H185" s="716"/>
      <c r="I185" s="716"/>
    </row>
    <row r="186" spans="1:9" x14ac:dyDescent="0.25">
      <c r="A186" s="779"/>
      <c r="B186" s="780"/>
      <c r="C186" s="781"/>
      <c r="D186" s="782"/>
      <c r="E186" s="910"/>
      <c r="F186" s="911"/>
      <c r="G186" s="912"/>
      <c r="H186" s="716"/>
      <c r="I186" s="716"/>
    </row>
    <row r="187" spans="1:9" x14ac:dyDescent="0.25">
      <c r="A187" s="779"/>
      <c r="B187" s="780"/>
      <c r="C187" s="781"/>
      <c r="D187" s="782"/>
      <c r="E187" s="910"/>
      <c r="F187" s="911"/>
      <c r="G187" s="912"/>
      <c r="H187" s="716"/>
      <c r="I187" s="716"/>
    </row>
    <row r="188" spans="1:9" x14ac:dyDescent="0.25">
      <c r="A188" s="779"/>
      <c r="B188" s="780"/>
      <c r="C188" s="781"/>
      <c r="D188" s="782"/>
      <c r="E188" s="910"/>
      <c r="F188" s="911"/>
      <c r="G188" s="912"/>
      <c r="H188" s="716"/>
      <c r="I188" s="716"/>
    </row>
    <row r="189" spans="1:9" x14ac:dyDescent="0.25">
      <c r="A189" s="779"/>
      <c r="B189" s="780"/>
      <c r="C189" s="781"/>
      <c r="D189" s="782"/>
      <c r="E189" s="910"/>
      <c r="F189" s="911"/>
      <c r="G189" s="912"/>
      <c r="H189" s="716"/>
      <c r="I189" s="716"/>
    </row>
    <row r="190" spans="1:9" x14ac:dyDescent="0.25">
      <c r="A190" s="779"/>
      <c r="B190" s="780"/>
      <c r="C190" s="781"/>
      <c r="D190" s="782"/>
      <c r="E190" s="910"/>
      <c r="F190" s="911"/>
      <c r="G190" s="912"/>
      <c r="H190" s="716"/>
      <c r="I190" s="716"/>
    </row>
    <row r="191" spans="1:9" x14ac:dyDescent="0.25">
      <c r="A191" s="779"/>
      <c r="B191" s="780"/>
      <c r="C191" s="781"/>
      <c r="D191" s="782"/>
      <c r="E191" s="910"/>
      <c r="F191" s="911"/>
      <c r="G191" s="912"/>
      <c r="H191" s="716"/>
      <c r="I191" s="716"/>
    </row>
    <row r="192" spans="1:9" x14ac:dyDescent="0.25">
      <c r="A192" s="779"/>
      <c r="B192" s="780"/>
      <c r="C192" s="781"/>
      <c r="D192" s="782"/>
      <c r="E192" s="910"/>
      <c r="F192" s="911"/>
      <c r="G192" s="912"/>
      <c r="H192" s="716"/>
      <c r="I192" s="716"/>
    </row>
    <row r="193" spans="1:9" x14ac:dyDescent="0.25">
      <c r="A193" s="779"/>
      <c r="B193" s="780"/>
      <c r="C193" s="781"/>
      <c r="D193" s="782"/>
      <c r="E193" s="910"/>
      <c r="F193" s="911"/>
      <c r="G193" s="912"/>
      <c r="H193" s="716"/>
      <c r="I193" s="716"/>
    </row>
    <row r="194" spans="1:9" x14ac:dyDescent="0.25">
      <c r="A194" s="779"/>
      <c r="B194" s="780"/>
      <c r="C194" s="781"/>
      <c r="D194" s="782"/>
      <c r="E194" s="910"/>
      <c r="F194" s="911"/>
      <c r="G194" s="912"/>
      <c r="H194" s="716"/>
      <c r="I194" s="716"/>
    </row>
    <row r="195" spans="1:9" x14ac:dyDescent="0.25">
      <c r="A195" s="779"/>
      <c r="B195" s="780"/>
      <c r="C195" s="781"/>
      <c r="D195" s="782"/>
      <c r="E195" s="910"/>
      <c r="F195" s="911"/>
      <c r="G195" s="912"/>
      <c r="H195" s="716"/>
      <c r="I195" s="716"/>
    </row>
    <row r="196" spans="1:9" x14ac:dyDescent="0.25">
      <c r="A196" s="779"/>
      <c r="B196" s="780"/>
      <c r="C196" s="781"/>
      <c r="D196" s="782"/>
      <c r="E196" s="910"/>
      <c r="F196" s="911"/>
      <c r="G196" s="912"/>
      <c r="H196" s="716"/>
      <c r="I196" s="716"/>
    </row>
    <row r="197" spans="1:9" x14ac:dyDescent="0.25">
      <c r="A197" s="779"/>
      <c r="B197" s="780"/>
      <c r="C197" s="781"/>
      <c r="D197" s="782"/>
      <c r="E197" s="910"/>
      <c r="F197" s="911"/>
      <c r="G197" s="912"/>
      <c r="H197" s="716"/>
      <c r="I197" s="716"/>
    </row>
    <row r="198" spans="1:9" x14ac:dyDescent="0.25">
      <c r="A198" s="779"/>
      <c r="B198" s="780"/>
      <c r="C198" s="781"/>
      <c r="D198" s="782"/>
      <c r="E198" s="910"/>
      <c r="F198" s="911"/>
      <c r="G198" s="912"/>
      <c r="H198" s="716"/>
      <c r="I198" s="716"/>
    </row>
    <row r="199" spans="1:9" x14ac:dyDescent="0.25">
      <c r="A199" s="779"/>
      <c r="B199" s="780"/>
      <c r="C199" s="781"/>
      <c r="D199" s="782"/>
      <c r="E199" s="910"/>
      <c r="F199" s="911"/>
      <c r="G199" s="912"/>
      <c r="H199" s="716"/>
      <c r="I199" s="716"/>
    </row>
    <row r="200" spans="1:9" x14ac:dyDescent="0.25">
      <c r="A200" s="779"/>
      <c r="B200" s="780"/>
      <c r="C200" s="781"/>
      <c r="D200" s="782"/>
      <c r="E200" s="910"/>
      <c r="F200" s="911"/>
      <c r="G200" s="912"/>
      <c r="H200" s="716"/>
      <c r="I200" s="716"/>
    </row>
    <row r="201" spans="1:9" x14ac:dyDescent="0.25">
      <c r="A201" s="779"/>
      <c r="B201" s="780"/>
      <c r="C201" s="781"/>
      <c r="D201" s="782"/>
      <c r="E201" s="910"/>
      <c r="F201" s="911"/>
      <c r="G201" s="912"/>
      <c r="H201" s="716"/>
      <c r="I201" s="716"/>
    </row>
    <row r="202" spans="1:9" x14ac:dyDescent="0.25">
      <c r="A202" s="779"/>
      <c r="B202" s="780"/>
      <c r="C202" s="781"/>
      <c r="D202" s="782"/>
      <c r="E202" s="910"/>
      <c r="F202" s="911"/>
      <c r="G202" s="912"/>
      <c r="H202" s="716"/>
      <c r="I202" s="716"/>
    </row>
    <row r="203" spans="1:9" x14ac:dyDescent="0.25">
      <c r="A203" s="779"/>
      <c r="B203" s="780"/>
      <c r="C203" s="781"/>
      <c r="D203" s="782"/>
      <c r="E203" s="910"/>
      <c r="F203" s="911"/>
      <c r="G203" s="912"/>
      <c r="H203" s="716"/>
      <c r="I203" s="716"/>
    </row>
    <row r="204" spans="1:9" x14ac:dyDescent="0.25">
      <c r="A204" s="779"/>
      <c r="B204" s="780"/>
      <c r="C204" s="781"/>
      <c r="D204" s="782"/>
      <c r="E204" s="910"/>
      <c r="F204" s="911"/>
      <c r="G204" s="912"/>
      <c r="H204" s="716"/>
      <c r="I204" s="716"/>
    </row>
    <row r="205" spans="1:9" x14ac:dyDescent="0.25">
      <c r="A205" s="779"/>
      <c r="B205" s="780"/>
      <c r="C205" s="781"/>
      <c r="D205" s="782"/>
      <c r="E205" s="910"/>
      <c r="F205" s="911"/>
      <c r="G205" s="912"/>
      <c r="H205" s="716"/>
      <c r="I205" s="716"/>
    </row>
    <row r="206" spans="1:9" x14ac:dyDescent="0.25">
      <c r="A206" s="779"/>
      <c r="B206" s="780"/>
      <c r="C206" s="781"/>
      <c r="D206" s="782"/>
      <c r="E206" s="910"/>
      <c r="F206" s="911"/>
      <c r="G206" s="912"/>
      <c r="H206" s="716"/>
      <c r="I206" s="716"/>
    </row>
    <row r="207" spans="1:9" x14ac:dyDescent="0.25">
      <c r="A207" s="779"/>
      <c r="B207" s="780"/>
      <c r="C207" s="781"/>
      <c r="D207" s="782"/>
      <c r="E207" s="910"/>
      <c r="F207" s="911"/>
      <c r="G207" s="912"/>
      <c r="H207" s="716"/>
      <c r="I207" s="716"/>
    </row>
    <row r="208" spans="1:9" x14ac:dyDescent="0.25">
      <c r="A208" s="779"/>
      <c r="B208" s="780"/>
      <c r="C208" s="781"/>
      <c r="D208" s="782"/>
      <c r="E208" s="910"/>
      <c r="F208" s="911"/>
      <c r="G208" s="912"/>
      <c r="H208" s="716"/>
      <c r="I208" s="716"/>
    </row>
    <row r="209" spans="1:9" x14ac:dyDescent="0.25">
      <c r="A209" s="779"/>
      <c r="B209" s="780"/>
      <c r="C209" s="781"/>
      <c r="D209" s="782"/>
      <c r="E209" s="910"/>
      <c r="F209" s="911"/>
      <c r="G209" s="912"/>
      <c r="H209" s="716"/>
      <c r="I209" s="716"/>
    </row>
    <row r="210" spans="1:9" x14ac:dyDescent="0.25">
      <c r="A210" s="779"/>
      <c r="B210" s="780"/>
      <c r="C210" s="781"/>
      <c r="D210" s="782"/>
      <c r="E210" s="910"/>
      <c r="F210" s="911"/>
      <c r="G210" s="912"/>
      <c r="H210" s="716"/>
      <c r="I210" s="716"/>
    </row>
    <row r="211" spans="1:9" ht="15" customHeight="1" thickBot="1" x14ac:dyDescent="0.3">
      <c r="A211" s="131"/>
      <c r="B211" s="179"/>
      <c r="C211" s="178"/>
      <c r="D211" s="177"/>
      <c r="E211" s="175"/>
      <c r="F211" s="176"/>
      <c r="G211" s="439"/>
      <c r="H211" s="174"/>
      <c r="I211" s="170" t="s">
        <v>641</v>
      </c>
    </row>
    <row r="212" spans="1:9" ht="15" customHeight="1" x14ac:dyDescent="0.25">
      <c r="A212" s="54" t="s">
        <v>1</v>
      </c>
      <c r="B212" s="55" t="s">
        <v>2</v>
      </c>
      <c r="C212" s="56" t="s">
        <v>3</v>
      </c>
      <c r="D212" s="57"/>
      <c r="E212" s="19" t="s">
        <v>4</v>
      </c>
      <c r="F212" s="9" t="s">
        <v>5</v>
      </c>
      <c r="G212" s="433" t="s">
        <v>52</v>
      </c>
      <c r="H212" s="40" t="s">
        <v>53</v>
      </c>
      <c r="I212" s="41" t="s">
        <v>53</v>
      </c>
    </row>
    <row r="213" spans="1:9" ht="15" customHeight="1" x14ac:dyDescent="0.25">
      <c r="A213" s="58" t="s">
        <v>8</v>
      </c>
      <c r="B213" s="59" t="s">
        <v>9</v>
      </c>
      <c r="C213" s="60" t="s">
        <v>10</v>
      </c>
      <c r="D213" s="61" t="s">
        <v>11</v>
      </c>
      <c r="E213" s="23" t="s">
        <v>12</v>
      </c>
      <c r="F213" s="818" t="s">
        <v>13</v>
      </c>
      <c r="G213" s="144" t="s">
        <v>517</v>
      </c>
      <c r="H213" s="819" t="s">
        <v>55</v>
      </c>
      <c r="I213" s="47" t="s">
        <v>55</v>
      </c>
    </row>
    <row r="214" spans="1:9" ht="15" customHeight="1" thickBot="1" x14ac:dyDescent="0.3">
      <c r="A214" s="62" t="s">
        <v>16</v>
      </c>
      <c r="B214" s="63" t="s">
        <v>17</v>
      </c>
      <c r="C214" s="64"/>
      <c r="D214" s="65"/>
      <c r="E214" s="27" t="s">
        <v>291</v>
      </c>
      <c r="F214" s="15" t="s">
        <v>291</v>
      </c>
      <c r="H214" s="51" t="s">
        <v>14</v>
      </c>
      <c r="I214" s="52" t="s">
        <v>15</v>
      </c>
    </row>
    <row r="215" spans="1:9" ht="15" customHeight="1" x14ac:dyDescent="0.25">
      <c r="A215" s="1452" t="s">
        <v>42</v>
      </c>
      <c r="B215" s="1453"/>
      <c r="C215" s="1453"/>
      <c r="D215" s="919"/>
      <c r="E215" s="920"/>
      <c r="F215" s="921"/>
      <c r="G215" s="922"/>
      <c r="H215" s="921"/>
      <c r="I215" s="923"/>
    </row>
    <row r="216" spans="1:9" ht="15" customHeight="1" x14ac:dyDescent="0.25">
      <c r="A216" s="246" t="s">
        <v>56</v>
      </c>
      <c r="B216" s="1457" t="s">
        <v>132</v>
      </c>
      <c r="C216" s="1458"/>
      <c r="D216" s="1456"/>
      <c r="E216" s="473">
        <f>SUM(E217:E270)</f>
        <v>194407</v>
      </c>
      <c r="F216" s="474">
        <f>SUM(F217:F270)</f>
        <v>237834.1</v>
      </c>
      <c r="G216" s="473">
        <f>SUM(G217:G270)</f>
        <v>12777</v>
      </c>
      <c r="H216" s="188">
        <f>G216/E216*100</f>
        <v>6.572294207513103</v>
      </c>
      <c r="I216" s="189">
        <f>G216/F216*100</f>
        <v>5.3722321567849187</v>
      </c>
    </row>
    <row r="217" spans="1:9" ht="15" customHeight="1" x14ac:dyDescent="0.25">
      <c r="A217" s="901"/>
      <c r="B217" s="902"/>
      <c r="C217" s="903" t="s">
        <v>470</v>
      </c>
      <c r="D217" s="776" t="s">
        <v>454</v>
      </c>
      <c r="E217" s="788">
        <v>11457</v>
      </c>
      <c r="F217" s="1039">
        <v>11457</v>
      </c>
      <c r="G217" s="734">
        <v>0</v>
      </c>
      <c r="H217" s="190">
        <f t="shared" ref="H217:H237" si="12">G217/E217*100</f>
        <v>0</v>
      </c>
      <c r="I217" s="185">
        <f t="shared" ref="I217:I270" si="13">G217/F217*100</f>
        <v>0</v>
      </c>
    </row>
    <row r="218" spans="1:9" ht="15" customHeight="1" x14ac:dyDescent="0.25">
      <c r="A218" s="379"/>
      <c r="B218" s="785"/>
      <c r="C218" s="903" t="s">
        <v>471</v>
      </c>
      <c r="D218" s="776" t="s">
        <v>454</v>
      </c>
      <c r="E218" s="788">
        <v>11500</v>
      </c>
      <c r="F218" s="1039">
        <v>0</v>
      </c>
      <c r="G218" s="734">
        <v>0</v>
      </c>
      <c r="H218" s="190">
        <f t="shared" si="12"/>
        <v>0</v>
      </c>
      <c r="I218" s="185">
        <v>0</v>
      </c>
    </row>
    <row r="219" spans="1:9" ht="15" customHeight="1" x14ac:dyDescent="0.25">
      <c r="A219" s="379"/>
      <c r="B219" s="785"/>
      <c r="C219" s="903" t="s">
        <v>472</v>
      </c>
      <c r="D219" s="776" t="s">
        <v>454</v>
      </c>
      <c r="E219" s="788">
        <v>1100</v>
      </c>
      <c r="F219" s="1039">
        <v>1100</v>
      </c>
      <c r="G219" s="734">
        <v>0</v>
      </c>
      <c r="H219" s="190">
        <f t="shared" si="12"/>
        <v>0</v>
      </c>
      <c r="I219" s="185">
        <f t="shared" si="13"/>
        <v>0</v>
      </c>
    </row>
    <row r="220" spans="1:9" ht="15" customHeight="1" x14ac:dyDescent="0.25">
      <c r="A220" s="379"/>
      <c r="B220" s="785"/>
      <c r="C220" s="903" t="s">
        <v>473</v>
      </c>
      <c r="D220" s="776" t="s">
        <v>454</v>
      </c>
      <c r="E220" s="788">
        <v>2400</v>
      </c>
      <c r="F220" s="1039">
        <v>2400</v>
      </c>
      <c r="G220" s="734">
        <v>2200</v>
      </c>
      <c r="H220" s="190">
        <f t="shared" si="12"/>
        <v>91.666666666666657</v>
      </c>
      <c r="I220" s="185">
        <f t="shared" si="13"/>
        <v>91.666666666666657</v>
      </c>
    </row>
    <row r="221" spans="1:9" ht="15" customHeight="1" x14ac:dyDescent="0.25">
      <c r="A221" s="379"/>
      <c r="B221" s="785"/>
      <c r="C221" s="903" t="s">
        <v>474</v>
      </c>
      <c r="D221" s="776" t="s">
        <v>454</v>
      </c>
      <c r="E221" s="788">
        <v>1000</v>
      </c>
      <c r="F221" s="1039">
        <v>1000</v>
      </c>
      <c r="G221" s="734">
        <v>800</v>
      </c>
      <c r="H221" s="190">
        <f t="shared" si="12"/>
        <v>80</v>
      </c>
      <c r="I221" s="185">
        <f t="shared" si="13"/>
        <v>80</v>
      </c>
    </row>
    <row r="222" spans="1:9" ht="15" customHeight="1" x14ac:dyDescent="0.25">
      <c r="A222" s="379"/>
      <c r="B222" s="785"/>
      <c r="C222" s="903" t="s">
        <v>443</v>
      </c>
      <c r="D222" s="776" t="s">
        <v>454</v>
      </c>
      <c r="E222" s="788">
        <v>45000</v>
      </c>
      <c r="F222" s="1039">
        <v>52600</v>
      </c>
      <c r="G222" s="734">
        <v>0</v>
      </c>
      <c r="H222" s="190">
        <f t="shared" si="12"/>
        <v>0</v>
      </c>
      <c r="I222" s="185">
        <f t="shared" si="13"/>
        <v>0</v>
      </c>
    </row>
    <row r="223" spans="1:9" ht="15" customHeight="1" x14ac:dyDescent="0.25">
      <c r="A223" s="379"/>
      <c r="B223" s="785"/>
      <c r="C223" s="903" t="s">
        <v>554</v>
      </c>
      <c r="D223" s="776" t="s">
        <v>454</v>
      </c>
      <c r="E223" s="788">
        <v>32000</v>
      </c>
      <c r="F223" s="1039">
        <v>33000</v>
      </c>
      <c r="G223" s="734">
        <v>1500</v>
      </c>
      <c r="H223" s="190">
        <f t="shared" si="12"/>
        <v>4.6875</v>
      </c>
      <c r="I223" s="185">
        <f t="shared" si="13"/>
        <v>4.5454545454545459</v>
      </c>
    </row>
    <row r="224" spans="1:9" ht="15" customHeight="1" x14ac:dyDescent="0.25">
      <c r="A224" s="379"/>
      <c r="B224" s="785"/>
      <c r="C224" s="903" t="s">
        <v>444</v>
      </c>
      <c r="D224" s="776" t="s">
        <v>454</v>
      </c>
      <c r="E224" s="788">
        <v>4000</v>
      </c>
      <c r="F224" s="1039">
        <v>4100</v>
      </c>
      <c r="G224" s="734">
        <v>0</v>
      </c>
      <c r="H224" s="190">
        <f t="shared" si="12"/>
        <v>0</v>
      </c>
      <c r="I224" s="185">
        <f t="shared" si="13"/>
        <v>0</v>
      </c>
    </row>
    <row r="225" spans="1:9" ht="15" customHeight="1" x14ac:dyDescent="0.25">
      <c r="A225" s="379"/>
      <c r="B225" s="785"/>
      <c r="C225" s="903" t="s">
        <v>550</v>
      </c>
      <c r="D225" s="776" t="s">
        <v>454</v>
      </c>
      <c r="E225" s="788">
        <v>12000</v>
      </c>
      <c r="F225" s="1039">
        <v>13000</v>
      </c>
      <c r="G225" s="734">
        <v>0</v>
      </c>
      <c r="H225" s="190">
        <f t="shared" si="12"/>
        <v>0</v>
      </c>
      <c r="I225" s="185">
        <f t="shared" si="13"/>
        <v>0</v>
      </c>
    </row>
    <row r="226" spans="1:9" ht="15" customHeight="1" x14ac:dyDescent="0.25">
      <c r="A226" s="379"/>
      <c r="B226" s="785"/>
      <c r="C226" s="903" t="s">
        <v>475</v>
      </c>
      <c r="D226" s="776" t="s">
        <v>454</v>
      </c>
      <c r="E226" s="788">
        <v>17000</v>
      </c>
      <c r="F226" s="1039">
        <v>18200</v>
      </c>
      <c r="G226" s="734">
        <v>4000</v>
      </c>
      <c r="H226" s="190">
        <f t="shared" si="12"/>
        <v>23.52941176470588</v>
      </c>
      <c r="I226" s="185">
        <f t="shared" si="13"/>
        <v>21.978021978021978</v>
      </c>
    </row>
    <row r="227" spans="1:9" ht="15" customHeight="1" x14ac:dyDescent="0.25">
      <c r="A227" s="379"/>
      <c r="B227" s="785"/>
      <c r="C227" s="786" t="s">
        <v>445</v>
      </c>
      <c r="D227" s="776" t="s">
        <v>454</v>
      </c>
      <c r="E227" s="788">
        <v>3500</v>
      </c>
      <c r="F227" s="1039">
        <v>1250</v>
      </c>
      <c r="G227" s="734">
        <v>0</v>
      </c>
      <c r="H227" s="190">
        <f t="shared" si="12"/>
        <v>0</v>
      </c>
      <c r="I227" s="185">
        <f t="shared" si="13"/>
        <v>0</v>
      </c>
    </row>
    <row r="228" spans="1:9" ht="15" customHeight="1" x14ac:dyDescent="0.25">
      <c r="A228" s="379"/>
      <c r="B228" s="785"/>
      <c r="C228" s="786" t="s">
        <v>476</v>
      </c>
      <c r="D228" s="776" t="s">
        <v>454</v>
      </c>
      <c r="E228" s="788">
        <v>3000</v>
      </c>
      <c r="F228" s="1039">
        <v>3000</v>
      </c>
      <c r="G228" s="734">
        <v>0</v>
      </c>
      <c r="H228" s="190">
        <f t="shared" si="12"/>
        <v>0</v>
      </c>
      <c r="I228" s="185">
        <f t="shared" si="13"/>
        <v>0</v>
      </c>
    </row>
    <row r="229" spans="1:9" ht="15" customHeight="1" x14ac:dyDescent="0.25">
      <c r="A229" s="379"/>
      <c r="B229" s="785"/>
      <c r="C229" s="903" t="s">
        <v>446</v>
      </c>
      <c r="D229" s="776" t="s">
        <v>454</v>
      </c>
      <c r="E229" s="788">
        <v>3000</v>
      </c>
      <c r="F229" s="1039">
        <v>3000</v>
      </c>
      <c r="G229" s="734">
        <v>0</v>
      </c>
      <c r="H229" s="190">
        <f t="shared" si="12"/>
        <v>0</v>
      </c>
      <c r="I229" s="185">
        <f t="shared" si="13"/>
        <v>0</v>
      </c>
    </row>
    <row r="230" spans="1:9" ht="15" customHeight="1" x14ac:dyDescent="0.25">
      <c r="A230" s="379"/>
      <c r="B230" s="785"/>
      <c r="C230" s="903" t="s">
        <v>447</v>
      </c>
      <c r="D230" s="776" t="s">
        <v>454</v>
      </c>
      <c r="E230" s="788">
        <v>7000</v>
      </c>
      <c r="F230" s="1039">
        <v>7000</v>
      </c>
      <c r="G230" s="734">
        <v>1000</v>
      </c>
      <c r="H230" s="190">
        <f t="shared" si="12"/>
        <v>14.285714285714285</v>
      </c>
      <c r="I230" s="185">
        <f t="shared" si="13"/>
        <v>14.285714285714285</v>
      </c>
    </row>
    <row r="231" spans="1:9" ht="15" customHeight="1" x14ac:dyDescent="0.25">
      <c r="A231" s="379"/>
      <c r="B231" s="785"/>
      <c r="C231" s="903" t="s">
        <v>359</v>
      </c>
      <c r="D231" s="776" t="s">
        <v>454</v>
      </c>
      <c r="E231" s="788">
        <v>1000</v>
      </c>
      <c r="F231" s="1039">
        <v>2000</v>
      </c>
      <c r="G231" s="734">
        <v>1000</v>
      </c>
      <c r="H231" s="190">
        <f t="shared" si="12"/>
        <v>100</v>
      </c>
      <c r="I231" s="185">
        <f t="shared" si="13"/>
        <v>50</v>
      </c>
    </row>
    <row r="232" spans="1:9" ht="15" customHeight="1" x14ac:dyDescent="0.25">
      <c r="A232" s="379"/>
      <c r="B232" s="785"/>
      <c r="C232" s="903" t="s">
        <v>448</v>
      </c>
      <c r="D232" s="776" t="s">
        <v>454</v>
      </c>
      <c r="E232" s="788">
        <v>1000</v>
      </c>
      <c r="F232" s="1039">
        <v>1000</v>
      </c>
      <c r="G232" s="734">
        <v>1000</v>
      </c>
      <c r="H232" s="190">
        <f t="shared" si="12"/>
        <v>100</v>
      </c>
      <c r="I232" s="185">
        <f t="shared" si="13"/>
        <v>100</v>
      </c>
    </row>
    <row r="233" spans="1:9" ht="15" customHeight="1" x14ac:dyDescent="0.25">
      <c r="A233" s="234"/>
      <c r="B233" s="235"/>
      <c r="C233" s="786" t="s">
        <v>449</v>
      </c>
      <c r="D233" s="776" t="s">
        <v>454</v>
      </c>
      <c r="E233" s="788">
        <v>1000</v>
      </c>
      <c r="F233" s="1039">
        <v>1000</v>
      </c>
      <c r="G233" s="695">
        <v>0</v>
      </c>
      <c r="H233" s="190">
        <f t="shared" si="12"/>
        <v>0</v>
      </c>
      <c r="I233" s="185">
        <f t="shared" si="13"/>
        <v>0</v>
      </c>
    </row>
    <row r="234" spans="1:9" ht="15" customHeight="1" x14ac:dyDescent="0.25">
      <c r="A234" s="234"/>
      <c r="B234" s="235"/>
      <c r="C234" s="786" t="s">
        <v>450</v>
      </c>
      <c r="D234" s="776" t="s">
        <v>454</v>
      </c>
      <c r="E234" s="788">
        <v>1200</v>
      </c>
      <c r="F234" s="1039">
        <v>0</v>
      </c>
      <c r="G234" s="695">
        <v>0</v>
      </c>
      <c r="H234" s="190">
        <f t="shared" si="12"/>
        <v>0</v>
      </c>
      <c r="I234" s="185">
        <v>0</v>
      </c>
    </row>
    <row r="235" spans="1:9" ht="15" customHeight="1" x14ac:dyDescent="0.25">
      <c r="A235" s="234"/>
      <c r="B235" s="235"/>
      <c r="C235" s="786" t="s">
        <v>451</v>
      </c>
      <c r="D235" s="776" t="s">
        <v>454</v>
      </c>
      <c r="E235" s="788">
        <v>250</v>
      </c>
      <c r="F235" s="1039">
        <v>250</v>
      </c>
      <c r="G235" s="695">
        <v>0</v>
      </c>
      <c r="H235" s="190">
        <f t="shared" si="12"/>
        <v>0</v>
      </c>
      <c r="I235" s="185">
        <f t="shared" si="13"/>
        <v>0</v>
      </c>
    </row>
    <row r="236" spans="1:9" ht="15" customHeight="1" x14ac:dyDescent="0.25">
      <c r="A236" s="234"/>
      <c r="B236" s="235"/>
      <c r="C236" s="786" t="s">
        <v>452</v>
      </c>
      <c r="D236" s="776" t="s">
        <v>454</v>
      </c>
      <c r="E236" s="788">
        <v>1000</v>
      </c>
      <c r="F236" s="1039">
        <v>250</v>
      </c>
      <c r="G236" s="695">
        <v>0</v>
      </c>
      <c r="H236" s="190">
        <f t="shared" si="12"/>
        <v>0</v>
      </c>
      <c r="I236" s="185">
        <f t="shared" si="13"/>
        <v>0</v>
      </c>
    </row>
    <row r="237" spans="1:9" ht="15" customHeight="1" x14ac:dyDescent="0.25">
      <c r="A237" s="234"/>
      <c r="B237" s="235"/>
      <c r="C237" s="786" t="s">
        <v>453</v>
      </c>
      <c r="D237" s="776" t="s">
        <v>454</v>
      </c>
      <c r="E237" s="788">
        <v>35000</v>
      </c>
      <c r="F237" s="1039">
        <v>0</v>
      </c>
      <c r="G237" s="695">
        <v>0</v>
      </c>
      <c r="H237" s="190">
        <f t="shared" si="12"/>
        <v>0</v>
      </c>
      <c r="I237" s="185">
        <v>0</v>
      </c>
    </row>
    <row r="238" spans="1:9" ht="15" customHeight="1" x14ac:dyDescent="0.25">
      <c r="A238" s="234"/>
      <c r="B238" s="235"/>
      <c r="C238" s="786" t="s">
        <v>477</v>
      </c>
      <c r="D238" s="776" t="s">
        <v>454</v>
      </c>
      <c r="E238" s="788">
        <v>0</v>
      </c>
      <c r="F238" s="1039">
        <v>3000</v>
      </c>
      <c r="G238" s="695">
        <v>0</v>
      </c>
      <c r="H238" s="190">
        <v>0</v>
      </c>
      <c r="I238" s="185">
        <f t="shared" si="13"/>
        <v>0</v>
      </c>
    </row>
    <row r="239" spans="1:9" ht="15" customHeight="1" x14ac:dyDescent="0.25">
      <c r="A239" s="234"/>
      <c r="B239" s="235"/>
      <c r="C239" s="787" t="s">
        <v>555</v>
      </c>
      <c r="D239" s="776" t="s">
        <v>454</v>
      </c>
      <c r="E239" s="788">
        <v>0</v>
      </c>
      <c r="F239" s="1039">
        <v>5000</v>
      </c>
      <c r="G239" s="695">
        <v>0</v>
      </c>
      <c r="H239" s="190">
        <v>0</v>
      </c>
      <c r="I239" s="185">
        <f t="shared" si="13"/>
        <v>0</v>
      </c>
    </row>
    <row r="240" spans="1:9" ht="15" customHeight="1" x14ac:dyDescent="0.25">
      <c r="A240" s="234"/>
      <c r="B240" s="235"/>
      <c r="C240" s="786" t="s">
        <v>519</v>
      </c>
      <c r="D240" s="776" t="s">
        <v>454</v>
      </c>
      <c r="E240" s="788">
        <v>0</v>
      </c>
      <c r="F240" s="1039">
        <v>700</v>
      </c>
      <c r="G240" s="695">
        <v>0</v>
      </c>
      <c r="H240" s="190">
        <v>0</v>
      </c>
      <c r="I240" s="185">
        <f t="shared" si="13"/>
        <v>0</v>
      </c>
    </row>
    <row r="241" spans="1:9" ht="22.5" customHeight="1" x14ac:dyDescent="0.25">
      <c r="A241" s="234"/>
      <c r="B241" s="235"/>
      <c r="C241" s="786" t="s">
        <v>520</v>
      </c>
      <c r="D241" s="776" t="s">
        <v>454</v>
      </c>
      <c r="E241" s="788">
        <v>0</v>
      </c>
      <c r="F241" s="1039">
        <v>153.5</v>
      </c>
      <c r="G241" s="695">
        <v>154</v>
      </c>
      <c r="H241" s="190">
        <v>0</v>
      </c>
      <c r="I241" s="185">
        <f t="shared" si="13"/>
        <v>100.3257328990228</v>
      </c>
    </row>
    <row r="242" spans="1:9" ht="24" customHeight="1" x14ac:dyDescent="0.25">
      <c r="A242" s="234"/>
      <c r="B242" s="235"/>
      <c r="C242" s="786" t="s">
        <v>556</v>
      </c>
      <c r="D242" s="776" t="s">
        <v>454</v>
      </c>
      <c r="E242" s="788">
        <v>0</v>
      </c>
      <c r="F242" s="1039">
        <v>148</v>
      </c>
      <c r="G242" s="695">
        <v>148</v>
      </c>
      <c r="H242" s="190">
        <v>0</v>
      </c>
      <c r="I242" s="185">
        <f t="shared" si="13"/>
        <v>100</v>
      </c>
    </row>
    <row r="243" spans="1:9" ht="28.5" customHeight="1" x14ac:dyDescent="0.25">
      <c r="A243" s="234"/>
      <c r="B243" s="235"/>
      <c r="C243" s="786" t="s">
        <v>521</v>
      </c>
      <c r="D243" s="776" t="s">
        <v>454</v>
      </c>
      <c r="E243" s="788">
        <v>0</v>
      </c>
      <c r="F243" s="1039">
        <v>176.5</v>
      </c>
      <c r="G243" s="695">
        <v>176</v>
      </c>
      <c r="H243" s="190">
        <v>0</v>
      </c>
      <c r="I243" s="185">
        <f t="shared" si="13"/>
        <v>99.716713881019828</v>
      </c>
    </row>
    <row r="244" spans="1:9" ht="24.75" customHeight="1" x14ac:dyDescent="0.25">
      <c r="A244" s="234"/>
      <c r="B244" s="235"/>
      <c r="C244" s="786" t="s">
        <v>557</v>
      </c>
      <c r="D244" s="776" t="s">
        <v>454</v>
      </c>
      <c r="E244" s="788">
        <v>0</v>
      </c>
      <c r="F244" s="1039">
        <v>200</v>
      </c>
      <c r="G244" s="695">
        <v>0</v>
      </c>
      <c r="H244" s="190">
        <v>0</v>
      </c>
      <c r="I244" s="185">
        <f t="shared" si="13"/>
        <v>0</v>
      </c>
    </row>
    <row r="245" spans="1:9" ht="15" customHeight="1" x14ac:dyDescent="0.25">
      <c r="A245" s="234"/>
      <c r="B245" s="235"/>
      <c r="C245" s="786" t="s">
        <v>522</v>
      </c>
      <c r="D245" s="776" t="s">
        <v>454</v>
      </c>
      <c r="E245" s="788">
        <v>0</v>
      </c>
      <c r="F245" s="1039">
        <v>4600</v>
      </c>
      <c r="G245" s="695">
        <v>0</v>
      </c>
      <c r="H245" s="190">
        <v>0</v>
      </c>
      <c r="I245" s="185">
        <f t="shared" si="13"/>
        <v>0</v>
      </c>
    </row>
    <row r="246" spans="1:9" ht="15" customHeight="1" x14ac:dyDescent="0.25">
      <c r="A246" s="234"/>
      <c r="B246" s="235"/>
      <c r="C246" s="786" t="s">
        <v>523</v>
      </c>
      <c r="D246" s="776" t="s">
        <v>454</v>
      </c>
      <c r="E246" s="788">
        <v>0</v>
      </c>
      <c r="F246" s="1039">
        <v>1650</v>
      </c>
      <c r="G246" s="695">
        <v>0</v>
      </c>
      <c r="H246" s="190">
        <v>0</v>
      </c>
      <c r="I246" s="185">
        <f t="shared" si="13"/>
        <v>0</v>
      </c>
    </row>
    <row r="247" spans="1:9" ht="15" customHeight="1" x14ac:dyDescent="0.25">
      <c r="A247" s="234"/>
      <c r="B247" s="235"/>
      <c r="C247" s="786" t="s">
        <v>524</v>
      </c>
      <c r="D247" s="776" t="s">
        <v>454</v>
      </c>
      <c r="E247" s="788">
        <v>0</v>
      </c>
      <c r="F247" s="1039">
        <v>1200</v>
      </c>
      <c r="G247" s="695">
        <v>0</v>
      </c>
      <c r="H247" s="190">
        <v>0</v>
      </c>
      <c r="I247" s="185">
        <f t="shared" si="13"/>
        <v>0</v>
      </c>
    </row>
    <row r="248" spans="1:9" ht="24" customHeight="1" x14ac:dyDescent="0.25">
      <c r="A248" s="234"/>
      <c r="B248" s="235"/>
      <c r="C248" s="786" t="s">
        <v>525</v>
      </c>
      <c r="D248" s="776" t="s">
        <v>454</v>
      </c>
      <c r="E248" s="788">
        <v>0</v>
      </c>
      <c r="F248" s="1039">
        <v>1000</v>
      </c>
      <c r="G248" s="695">
        <v>0</v>
      </c>
      <c r="H248" s="190">
        <v>0</v>
      </c>
      <c r="I248" s="185">
        <f t="shared" si="13"/>
        <v>0</v>
      </c>
    </row>
    <row r="249" spans="1:9" ht="15" customHeight="1" x14ac:dyDescent="0.25">
      <c r="A249" s="234"/>
      <c r="B249" s="235"/>
      <c r="C249" s="786" t="s">
        <v>526</v>
      </c>
      <c r="D249" s="776" t="s">
        <v>454</v>
      </c>
      <c r="E249" s="788">
        <v>0</v>
      </c>
      <c r="F249" s="1039">
        <v>600</v>
      </c>
      <c r="G249" s="695">
        <v>0</v>
      </c>
      <c r="H249" s="190">
        <v>0</v>
      </c>
      <c r="I249" s="185">
        <f t="shared" si="13"/>
        <v>0</v>
      </c>
    </row>
    <row r="250" spans="1:9" ht="15" customHeight="1" x14ac:dyDescent="0.25">
      <c r="A250" s="234"/>
      <c r="B250" s="235"/>
      <c r="C250" s="786" t="s">
        <v>527</v>
      </c>
      <c r="D250" s="776" t="s">
        <v>454</v>
      </c>
      <c r="E250" s="788">
        <v>0</v>
      </c>
      <c r="F250" s="1039">
        <v>1200</v>
      </c>
      <c r="G250" s="695">
        <v>0</v>
      </c>
      <c r="H250" s="190">
        <v>0</v>
      </c>
      <c r="I250" s="185">
        <f t="shared" si="13"/>
        <v>0</v>
      </c>
    </row>
    <row r="251" spans="1:9" ht="26.25" customHeight="1" x14ac:dyDescent="0.25">
      <c r="A251" s="234"/>
      <c r="B251" s="235"/>
      <c r="C251" s="786" t="s">
        <v>675</v>
      </c>
      <c r="D251" s="776" t="s">
        <v>454</v>
      </c>
      <c r="E251" s="788">
        <v>0</v>
      </c>
      <c r="F251" s="1039">
        <v>138</v>
      </c>
      <c r="G251" s="695">
        <v>138</v>
      </c>
      <c r="H251" s="190">
        <v>0</v>
      </c>
      <c r="I251" s="185">
        <f t="shared" si="13"/>
        <v>100</v>
      </c>
    </row>
    <row r="252" spans="1:9" ht="15" customHeight="1" x14ac:dyDescent="0.25">
      <c r="A252" s="234"/>
      <c r="B252" s="235"/>
      <c r="C252" s="786" t="s">
        <v>528</v>
      </c>
      <c r="D252" s="776" t="s">
        <v>454</v>
      </c>
      <c r="E252" s="788">
        <v>0</v>
      </c>
      <c r="F252" s="1039">
        <v>600</v>
      </c>
      <c r="G252" s="695">
        <v>0</v>
      </c>
      <c r="H252" s="190">
        <v>0</v>
      </c>
      <c r="I252" s="185">
        <f t="shared" si="13"/>
        <v>0</v>
      </c>
    </row>
    <row r="253" spans="1:9" ht="23.25" customHeight="1" x14ac:dyDescent="0.25">
      <c r="A253" s="234"/>
      <c r="B253" s="235"/>
      <c r="C253" s="786" t="s">
        <v>529</v>
      </c>
      <c r="D253" s="776" t="s">
        <v>454</v>
      </c>
      <c r="E253" s="788">
        <v>0</v>
      </c>
      <c r="F253" s="1039">
        <v>178</v>
      </c>
      <c r="G253" s="695">
        <v>178</v>
      </c>
      <c r="H253" s="190">
        <v>0</v>
      </c>
      <c r="I253" s="185">
        <f t="shared" si="13"/>
        <v>100</v>
      </c>
    </row>
    <row r="254" spans="1:9" ht="15" customHeight="1" x14ac:dyDescent="0.25">
      <c r="A254" s="234"/>
      <c r="B254" s="235"/>
      <c r="C254" s="786" t="s">
        <v>530</v>
      </c>
      <c r="D254" s="776" t="s">
        <v>454</v>
      </c>
      <c r="E254" s="788">
        <v>0</v>
      </c>
      <c r="F254" s="1039">
        <v>3500</v>
      </c>
      <c r="G254" s="695">
        <v>0</v>
      </c>
      <c r="H254" s="190">
        <v>0</v>
      </c>
      <c r="I254" s="185">
        <f t="shared" si="13"/>
        <v>0</v>
      </c>
    </row>
    <row r="255" spans="1:9" ht="15" customHeight="1" x14ac:dyDescent="0.25">
      <c r="A255" s="234"/>
      <c r="B255" s="235"/>
      <c r="C255" s="786" t="s">
        <v>531</v>
      </c>
      <c r="D255" s="776" t="s">
        <v>454</v>
      </c>
      <c r="E255" s="788">
        <v>0</v>
      </c>
      <c r="F255" s="1039">
        <v>1400</v>
      </c>
      <c r="G255" s="695">
        <v>0</v>
      </c>
      <c r="H255" s="190">
        <v>0</v>
      </c>
      <c r="I255" s="185">
        <f t="shared" si="13"/>
        <v>0</v>
      </c>
    </row>
    <row r="256" spans="1:9" ht="15" customHeight="1" x14ac:dyDescent="0.25">
      <c r="A256" s="234"/>
      <c r="B256" s="235"/>
      <c r="C256" s="786" t="s">
        <v>532</v>
      </c>
      <c r="D256" s="776" t="s">
        <v>454</v>
      </c>
      <c r="E256" s="788">
        <v>0</v>
      </c>
      <c r="F256" s="1039">
        <v>6800.1</v>
      </c>
      <c r="G256" s="695">
        <v>0</v>
      </c>
      <c r="H256" s="190">
        <v>0</v>
      </c>
      <c r="I256" s="185">
        <f t="shared" si="13"/>
        <v>0</v>
      </c>
    </row>
    <row r="257" spans="1:9" ht="26.25" thickBot="1" x14ac:dyDescent="0.3">
      <c r="A257" s="357"/>
      <c r="B257" s="358"/>
      <c r="C257" s="1244" t="s">
        <v>558</v>
      </c>
      <c r="D257" s="784" t="s">
        <v>454</v>
      </c>
      <c r="E257" s="1245">
        <v>0</v>
      </c>
      <c r="F257" s="1246">
        <v>128.5</v>
      </c>
      <c r="G257" s="700">
        <v>129</v>
      </c>
      <c r="H257" s="1247">
        <v>0</v>
      </c>
      <c r="I257" s="423">
        <f t="shared" si="13"/>
        <v>100.38910505836576</v>
      </c>
    </row>
    <row r="258" spans="1:9" x14ac:dyDescent="0.25">
      <c r="A258" s="1239"/>
      <c r="B258" s="779"/>
      <c r="C258" s="1240"/>
      <c r="D258" s="782"/>
      <c r="E258" s="1241"/>
      <c r="F258" s="1242"/>
      <c r="G258" s="1243"/>
      <c r="H258" s="716"/>
      <c r="I258" s="716"/>
    </row>
    <row r="259" spans="1:9" x14ac:dyDescent="0.25">
      <c r="A259" s="1239"/>
      <c r="B259" s="779"/>
      <c r="C259" s="1240"/>
      <c r="D259" s="782"/>
      <c r="E259" s="1241"/>
      <c r="F259" s="1242"/>
      <c r="G259" s="1243"/>
      <c r="H259" s="716"/>
      <c r="I259" s="716"/>
    </row>
    <row r="260" spans="1:9" ht="15" customHeight="1" thickBot="1" x14ac:dyDescent="0.3">
      <c r="A260" s="131"/>
      <c r="B260" s="179"/>
      <c r="C260" s="178"/>
      <c r="D260" s="177"/>
      <c r="E260" s="175"/>
      <c r="F260" s="176"/>
      <c r="G260" s="439"/>
      <c r="H260" s="174"/>
      <c r="I260" s="170" t="s">
        <v>642</v>
      </c>
    </row>
    <row r="261" spans="1:9" ht="15" customHeight="1" x14ac:dyDescent="0.25">
      <c r="A261" s="54" t="s">
        <v>1</v>
      </c>
      <c r="B261" s="55" t="s">
        <v>2</v>
      </c>
      <c r="C261" s="56" t="s">
        <v>3</v>
      </c>
      <c r="D261" s="57"/>
      <c r="E261" s="19" t="s">
        <v>4</v>
      </c>
      <c r="F261" s="9" t="s">
        <v>5</v>
      </c>
      <c r="G261" s="433" t="s">
        <v>52</v>
      </c>
      <c r="H261" s="40" t="s">
        <v>53</v>
      </c>
      <c r="I261" s="41" t="s">
        <v>53</v>
      </c>
    </row>
    <row r="262" spans="1:9" ht="15" customHeight="1" x14ac:dyDescent="0.25">
      <c r="A262" s="58" t="s">
        <v>8</v>
      </c>
      <c r="B262" s="59" t="s">
        <v>9</v>
      </c>
      <c r="C262" s="60" t="s">
        <v>10</v>
      </c>
      <c r="D262" s="61" t="s">
        <v>11</v>
      </c>
      <c r="E262" s="23" t="s">
        <v>12</v>
      </c>
      <c r="F262" s="818" t="s">
        <v>13</v>
      </c>
      <c r="G262" s="144" t="s">
        <v>517</v>
      </c>
      <c r="H262" s="819" t="s">
        <v>55</v>
      </c>
      <c r="I262" s="47" t="s">
        <v>55</v>
      </c>
    </row>
    <row r="263" spans="1:9" ht="15" customHeight="1" thickBot="1" x14ac:dyDescent="0.3">
      <c r="A263" s="62" t="s">
        <v>16</v>
      </c>
      <c r="B263" s="63" t="s">
        <v>17</v>
      </c>
      <c r="C263" s="64"/>
      <c r="D263" s="65"/>
      <c r="E263" s="27" t="s">
        <v>291</v>
      </c>
      <c r="F263" s="15" t="s">
        <v>291</v>
      </c>
      <c r="H263" s="51" t="s">
        <v>14</v>
      </c>
      <c r="I263" s="52" t="s">
        <v>15</v>
      </c>
    </row>
    <row r="264" spans="1:9" x14ac:dyDescent="0.25">
      <c r="A264" s="234"/>
      <c r="B264" s="235"/>
      <c r="C264" s="786"/>
      <c r="D264" s="776"/>
      <c r="E264" s="788"/>
      <c r="F264" s="1039"/>
      <c r="G264" s="695"/>
      <c r="H264" s="190"/>
      <c r="I264" s="185"/>
    </row>
    <row r="265" spans="1:9" x14ac:dyDescent="0.25">
      <c r="A265" s="234"/>
      <c r="B265" s="235"/>
      <c r="C265" s="786"/>
      <c r="D265" s="776"/>
      <c r="E265" s="788"/>
      <c r="F265" s="1039"/>
      <c r="G265" s="695"/>
      <c r="H265" s="190"/>
      <c r="I265" s="185"/>
    </row>
    <row r="266" spans="1:9" ht="25.5" x14ac:dyDescent="0.25">
      <c r="A266" s="234"/>
      <c r="B266" s="235"/>
      <c r="C266" s="786" t="s">
        <v>533</v>
      </c>
      <c r="D266" s="776" t="s">
        <v>454</v>
      </c>
      <c r="E266" s="788">
        <v>0</v>
      </c>
      <c r="F266" s="1039">
        <v>46</v>
      </c>
      <c r="G266" s="695">
        <v>46</v>
      </c>
      <c r="H266" s="190">
        <v>0</v>
      </c>
      <c r="I266" s="185">
        <f t="shared" si="13"/>
        <v>100</v>
      </c>
    </row>
    <row r="267" spans="1:9" ht="25.5" x14ac:dyDescent="0.25">
      <c r="A267" s="234"/>
      <c r="B267" s="235"/>
      <c r="C267" s="786" t="s">
        <v>534</v>
      </c>
      <c r="D267" s="776" t="s">
        <v>454</v>
      </c>
      <c r="E267" s="788">
        <v>0</v>
      </c>
      <c r="F267" s="1039">
        <v>178</v>
      </c>
      <c r="G267" s="695">
        <v>178</v>
      </c>
      <c r="H267" s="190">
        <v>0</v>
      </c>
      <c r="I267" s="185">
        <f t="shared" si="13"/>
        <v>100</v>
      </c>
    </row>
    <row r="268" spans="1:9" ht="25.5" x14ac:dyDescent="0.25">
      <c r="A268" s="234"/>
      <c r="B268" s="235"/>
      <c r="C268" s="786" t="s">
        <v>542</v>
      </c>
      <c r="D268" s="776" t="s">
        <v>454</v>
      </c>
      <c r="E268" s="788">
        <v>0</v>
      </c>
      <c r="F268" s="1039">
        <v>93.5</v>
      </c>
      <c r="G268" s="695">
        <v>93</v>
      </c>
      <c r="H268" s="190">
        <v>0</v>
      </c>
      <c r="I268" s="185">
        <f t="shared" si="13"/>
        <v>99.465240641711233</v>
      </c>
    </row>
    <row r="269" spans="1:9" x14ac:dyDescent="0.25">
      <c r="A269" s="234"/>
      <c r="B269" s="235"/>
      <c r="C269" s="786" t="s">
        <v>535</v>
      </c>
      <c r="D269" s="776" t="s">
        <v>454</v>
      </c>
      <c r="E269" s="788">
        <v>0</v>
      </c>
      <c r="F269" s="1039">
        <v>37</v>
      </c>
      <c r="G269" s="695">
        <v>37</v>
      </c>
      <c r="H269" s="190">
        <v>0</v>
      </c>
      <c r="I269" s="185">
        <f t="shared" si="13"/>
        <v>100</v>
      </c>
    </row>
    <row r="270" spans="1:9" x14ac:dyDescent="0.25">
      <c r="A270" s="234"/>
      <c r="B270" s="235"/>
      <c r="C270" s="1419" t="s">
        <v>543</v>
      </c>
      <c r="D270" s="776" t="s">
        <v>454</v>
      </c>
      <c r="E270" s="1420">
        <v>0</v>
      </c>
      <c r="F270" s="1421">
        <v>49500</v>
      </c>
      <c r="G270" s="1422">
        <v>0</v>
      </c>
      <c r="H270" s="1423">
        <v>0</v>
      </c>
      <c r="I270" s="1413">
        <f t="shared" si="13"/>
        <v>0</v>
      </c>
    </row>
    <row r="271" spans="1:9" x14ac:dyDescent="0.25">
      <c r="A271" s="1424" t="s">
        <v>404</v>
      </c>
      <c r="B271" s="1448" t="s">
        <v>663</v>
      </c>
      <c r="C271" s="1449"/>
      <c r="D271" s="231"/>
      <c r="E271" s="729">
        <f>E272+E273+E274+E275</f>
        <v>1900</v>
      </c>
      <c r="F271" s="546">
        <f t="shared" ref="F271:G271" si="14">F272+F273+F274+F275</f>
        <v>1900</v>
      </c>
      <c r="G271" s="729">
        <f t="shared" si="14"/>
        <v>1441</v>
      </c>
      <c r="H271" s="1425">
        <f t="shared" ref="H271:H276" si="15">G271/E271*100</f>
        <v>75.842105263157904</v>
      </c>
      <c r="I271" s="1062">
        <f t="shared" ref="I271:I276" si="16">G271/F271*100</f>
        <v>75.842105263157904</v>
      </c>
    </row>
    <row r="272" spans="1:9" ht="30" customHeight="1" x14ac:dyDescent="0.25">
      <c r="A272" s="371"/>
      <c r="B272" s="317"/>
      <c r="C272" s="687" t="s">
        <v>405</v>
      </c>
      <c r="D272" s="233" t="s">
        <v>98</v>
      </c>
      <c r="E272" s="661">
        <v>500</v>
      </c>
      <c r="F272" s="694">
        <v>500</v>
      </c>
      <c r="G272" s="695">
        <v>387</v>
      </c>
      <c r="H272" s="190">
        <f t="shared" si="15"/>
        <v>77.400000000000006</v>
      </c>
      <c r="I272" s="185">
        <f t="shared" si="16"/>
        <v>77.400000000000006</v>
      </c>
    </row>
    <row r="273" spans="1:9" ht="30" customHeight="1" x14ac:dyDescent="0.25">
      <c r="A273" s="371"/>
      <c r="B273" s="317"/>
      <c r="C273" s="692" t="s">
        <v>406</v>
      </c>
      <c r="D273" s="230" t="s">
        <v>98</v>
      </c>
      <c r="E273" s="661">
        <v>500</v>
      </c>
      <c r="F273" s="694">
        <v>500</v>
      </c>
      <c r="G273" s="695">
        <v>387</v>
      </c>
      <c r="H273" s="190">
        <f t="shared" si="15"/>
        <v>77.400000000000006</v>
      </c>
      <c r="I273" s="185">
        <f t="shared" si="16"/>
        <v>77.400000000000006</v>
      </c>
    </row>
    <row r="274" spans="1:9" ht="30" customHeight="1" x14ac:dyDescent="0.25">
      <c r="A274" s="371"/>
      <c r="B274" s="317"/>
      <c r="C274" s="692" t="s">
        <v>407</v>
      </c>
      <c r="D274" s="231" t="s">
        <v>60</v>
      </c>
      <c r="E274" s="661">
        <v>450</v>
      </c>
      <c r="F274" s="694">
        <v>450</v>
      </c>
      <c r="G274" s="695">
        <v>333</v>
      </c>
      <c r="H274" s="190">
        <f t="shared" si="15"/>
        <v>74</v>
      </c>
      <c r="I274" s="185">
        <f t="shared" si="16"/>
        <v>74</v>
      </c>
    </row>
    <row r="275" spans="1:9" ht="30" customHeight="1" thickBot="1" x14ac:dyDescent="0.3">
      <c r="A275" s="371"/>
      <c r="B275" s="317"/>
      <c r="C275" s="692" t="s">
        <v>408</v>
      </c>
      <c r="D275" s="231" t="s">
        <v>60</v>
      </c>
      <c r="E275" s="661">
        <v>450</v>
      </c>
      <c r="F275" s="694">
        <v>450</v>
      </c>
      <c r="G275" s="695">
        <v>334</v>
      </c>
      <c r="H275" s="190">
        <f t="shared" si="15"/>
        <v>74.222222222222229</v>
      </c>
      <c r="I275" s="185">
        <f t="shared" si="16"/>
        <v>74.222222222222229</v>
      </c>
    </row>
    <row r="276" spans="1:9" ht="16.5" thickBot="1" x14ac:dyDescent="0.3">
      <c r="A276" s="1440" t="s">
        <v>43</v>
      </c>
      <c r="B276" s="1441"/>
      <c r="C276" s="1441"/>
      <c r="D276" s="237"/>
      <c r="E276" s="242">
        <f>E165+E169+E216+E271</f>
        <v>202551</v>
      </c>
      <c r="F276" s="386">
        <f>F165+F169+F216+F271</f>
        <v>248105.1</v>
      </c>
      <c r="G276" s="242">
        <f>G165+G169+G216+G271</f>
        <v>18892</v>
      </c>
      <c r="H276" s="193">
        <f t="shared" si="15"/>
        <v>9.3270336853434443</v>
      </c>
      <c r="I276" s="194">
        <f t="shared" si="16"/>
        <v>7.6145149777251664</v>
      </c>
    </row>
    <row r="277" spans="1:9" ht="15.75" thickBot="1" x14ac:dyDescent="0.3">
      <c r="A277" s="204"/>
      <c r="B277" s="204"/>
      <c r="C277" s="204"/>
      <c r="D277" s="204"/>
      <c r="E277" s="204"/>
      <c r="F277" s="382"/>
      <c r="G277" s="430"/>
      <c r="H277" s="171"/>
      <c r="I277" s="171"/>
    </row>
    <row r="278" spans="1:9" ht="16.5" thickBot="1" x14ac:dyDescent="0.3">
      <c r="A278" s="238" t="s">
        <v>44</v>
      </c>
      <c r="B278" s="239"/>
      <c r="C278" s="239"/>
      <c r="D278" s="1230"/>
      <c r="E278" s="243">
        <f>E140+E276</f>
        <v>374102</v>
      </c>
      <c r="F278" s="387">
        <f>F140+F276</f>
        <v>484778.5</v>
      </c>
      <c r="G278" s="438">
        <f>G140+G276</f>
        <v>115500</v>
      </c>
      <c r="H278" s="193">
        <f>G278/E278*100</f>
        <v>30.87393277769165</v>
      </c>
      <c r="I278" s="194">
        <f>G278/F278*100</f>
        <v>23.825314035172767</v>
      </c>
    </row>
    <row r="279" spans="1:9" ht="15.75" x14ac:dyDescent="0.25">
      <c r="A279" s="1074"/>
      <c r="B279" s="1074"/>
      <c r="C279" s="1074"/>
      <c r="D279" s="66"/>
      <c r="E279" s="173"/>
      <c r="F279" s="172"/>
      <c r="G279" s="430"/>
      <c r="H279" s="171"/>
      <c r="I279" s="171"/>
    </row>
    <row r="280" spans="1:9" ht="15.75" x14ac:dyDescent="0.25">
      <c r="A280" s="1074"/>
      <c r="B280" s="1074"/>
      <c r="C280" s="1074"/>
      <c r="D280" s="66"/>
      <c r="E280" s="173"/>
      <c r="F280" s="172"/>
      <c r="G280" s="430"/>
      <c r="H280" s="171"/>
      <c r="I280" s="171"/>
    </row>
    <row r="281" spans="1:9" ht="15.75" x14ac:dyDescent="0.25">
      <c r="A281" s="1074"/>
      <c r="B281" s="1074"/>
      <c r="C281" s="1074"/>
      <c r="D281" s="66"/>
      <c r="E281" s="173"/>
      <c r="F281" s="172"/>
      <c r="G281" s="430"/>
      <c r="H281" s="171"/>
      <c r="I281" s="171"/>
    </row>
    <row r="282" spans="1:9" ht="15.75" x14ac:dyDescent="0.25">
      <c r="A282" s="1074"/>
      <c r="B282" s="1074"/>
      <c r="C282" s="1074"/>
      <c r="D282" s="66"/>
      <c r="E282" s="173"/>
      <c r="F282" s="172"/>
      <c r="G282" s="430"/>
      <c r="H282" s="171"/>
      <c r="I282" s="171"/>
    </row>
    <row r="283" spans="1:9" ht="15.75" x14ac:dyDescent="0.25">
      <c r="A283" s="1074"/>
      <c r="B283" s="1074"/>
      <c r="C283" s="1074"/>
      <c r="D283" s="66"/>
      <c r="E283" s="173"/>
      <c r="F283" s="172"/>
      <c r="G283" s="430"/>
      <c r="H283" s="171"/>
      <c r="I283" s="171"/>
    </row>
    <row r="284" spans="1:9" ht="15.75" x14ac:dyDescent="0.25">
      <c r="A284" s="1074"/>
      <c r="B284" s="1074"/>
      <c r="C284" s="1074"/>
      <c r="D284" s="66"/>
      <c r="E284" s="173"/>
      <c r="F284" s="172"/>
      <c r="G284" s="430"/>
      <c r="H284" s="171"/>
      <c r="I284" s="171"/>
    </row>
    <row r="285" spans="1:9" ht="15.75" x14ac:dyDescent="0.25">
      <c r="A285" s="1074"/>
      <c r="B285" s="1074"/>
      <c r="C285" s="1074"/>
      <c r="D285" s="66"/>
      <c r="E285" s="173"/>
      <c r="F285" s="172"/>
      <c r="G285" s="430"/>
      <c r="H285" s="171"/>
      <c r="I285" s="171"/>
    </row>
    <row r="286" spans="1:9" ht="15.75" x14ac:dyDescent="0.25">
      <c r="A286" s="1074"/>
      <c r="B286" s="1074"/>
      <c r="C286" s="1074"/>
      <c r="D286" s="66"/>
      <c r="E286" s="173"/>
      <c r="F286" s="172"/>
      <c r="G286" s="430"/>
      <c r="H286" s="171"/>
      <c r="I286" s="171"/>
    </row>
    <row r="287" spans="1:9" ht="15.75" x14ac:dyDescent="0.25">
      <c r="A287" s="1074"/>
      <c r="B287" s="1074"/>
      <c r="C287" s="1074"/>
      <c r="D287" s="66"/>
      <c r="E287" s="173"/>
      <c r="F287" s="172"/>
      <c r="G287" s="430"/>
      <c r="H287" s="171"/>
      <c r="I287" s="171"/>
    </row>
    <row r="288" spans="1:9" ht="15.75" x14ac:dyDescent="0.25">
      <c r="A288" s="1074"/>
      <c r="B288" s="1074"/>
      <c r="C288" s="1074"/>
      <c r="D288" s="66"/>
      <c r="E288" s="173"/>
      <c r="F288" s="172"/>
      <c r="G288" s="430"/>
      <c r="H288" s="171"/>
      <c r="I288" s="171"/>
    </row>
    <row r="289" spans="1:9" ht="15.75" x14ac:dyDescent="0.25">
      <c r="A289" s="1074"/>
      <c r="B289" s="1074"/>
      <c r="C289" s="1074"/>
      <c r="D289" s="66"/>
      <c r="E289" s="173"/>
      <c r="F289" s="172"/>
      <c r="G289" s="430"/>
      <c r="H289" s="171"/>
      <c r="I289" s="171"/>
    </row>
    <row r="290" spans="1:9" ht="15.75" x14ac:dyDescent="0.25">
      <c r="A290" s="1074"/>
      <c r="B290" s="1074"/>
      <c r="C290" s="1074"/>
      <c r="D290" s="66"/>
      <c r="E290" s="173"/>
      <c r="F290" s="172"/>
      <c r="G290" s="430"/>
      <c r="H290" s="171"/>
      <c r="I290" s="171"/>
    </row>
    <row r="291" spans="1:9" ht="15.75" x14ac:dyDescent="0.25">
      <c r="A291" s="1074"/>
      <c r="B291" s="1074"/>
      <c r="C291" s="1074"/>
      <c r="D291" s="66"/>
      <c r="E291" s="173"/>
      <c r="F291" s="172"/>
      <c r="G291" s="430"/>
      <c r="H291" s="171"/>
      <c r="I291" s="171"/>
    </row>
    <row r="292" spans="1:9" ht="15.75" x14ac:dyDescent="0.25">
      <c r="A292" s="1074"/>
      <c r="B292" s="1074"/>
      <c r="C292" s="1074"/>
      <c r="D292" s="66"/>
      <c r="E292" s="173"/>
      <c r="F292" s="172"/>
      <c r="G292" s="430"/>
      <c r="H292" s="171"/>
      <c r="I292" s="171"/>
    </row>
    <row r="293" spans="1:9" ht="15.75" x14ac:dyDescent="0.25">
      <c r="A293" s="1074"/>
      <c r="B293" s="1074"/>
      <c r="C293" s="1074"/>
      <c r="D293" s="66"/>
      <c r="E293" s="173"/>
      <c r="F293" s="172"/>
      <c r="G293" s="430"/>
      <c r="H293" s="171"/>
      <c r="I293" s="171"/>
    </row>
    <row r="294" spans="1:9" ht="15.75" x14ac:dyDescent="0.25">
      <c r="A294" s="1074"/>
      <c r="B294" s="1074"/>
      <c r="C294" s="1074"/>
      <c r="D294" s="66"/>
      <c r="E294" s="173"/>
      <c r="F294" s="172"/>
      <c r="G294" s="430"/>
      <c r="H294" s="171"/>
      <c r="I294" s="171"/>
    </row>
    <row r="295" spans="1:9" ht="15.75" x14ac:dyDescent="0.25">
      <c r="A295" s="1074"/>
      <c r="B295" s="1074"/>
      <c r="C295" s="1074"/>
      <c r="D295" s="66"/>
      <c r="E295" s="173"/>
      <c r="F295" s="172"/>
      <c r="G295" s="430"/>
      <c r="H295" s="171"/>
      <c r="I295" s="171"/>
    </row>
    <row r="296" spans="1:9" ht="15.75" x14ac:dyDescent="0.25">
      <c r="A296" s="1074"/>
      <c r="B296" s="1074"/>
      <c r="C296" s="1074"/>
      <c r="D296" s="66"/>
      <c r="E296" s="173"/>
      <c r="F296" s="172"/>
      <c r="G296" s="430"/>
      <c r="H296" s="171"/>
      <c r="I296" s="171"/>
    </row>
    <row r="297" spans="1:9" ht="15.75" x14ac:dyDescent="0.25">
      <c r="A297" s="1074"/>
      <c r="B297" s="1074"/>
      <c r="C297" s="1074"/>
      <c r="D297" s="66"/>
      <c r="E297" s="173"/>
      <c r="F297" s="172"/>
      <c r="G297" s="430"/>
      <c r="H297" s="171"/>
      <c r="I297" s="171"/>
    </row>
    <row r="298" spans="1:9" ht="15.75" x14ac:dyDescent="0.25">
      <c r="A298" s="1074"/>
      <c r="B298" s="1074"/>
      <c r="C298" s="1074"/>
      <c r="D298" s="66"/>
      <c r="E298" s="173"/>
      <c r="F298" s="172"/>
      <c r="G298" s="430"/>
      <c r="H298" s="171"/>
      <c r="I298" s="171"/>
    </row>
    <row r="299" spans="1:9" ht="15.75" x14ac:dyDescent="0.25">
      <c r="A299" s="1074"/>
      <c r="B299" s="1074"/>
      <c r="C299" s="1074"/>
      <c r="D299" s="66"/>
      <c r="E299" s="173"/>
      <c r="F299" s="172"/>
      <c r="G299" s="430"/>
      <c r="H299" s="171"/>
      <c r="I299" s="171"/>
    </row>
    <row r="300" spans="1:9" ht="15.75" x14ac:dyDescent="0.25">
      <c r="A300" s="1074"/>
      <c r="B300" s="1074"/>
      <c r="C300" s="1074"/>
      <c r="D300" s="66"/>
      <c r="E300" s="173"/>
      <c r="F300" s="172"/>
      <c r="G300" s="430"/>
      <c r="H300" s="171"/>
      <c r="I300" s="171"/>
    </row>
    <row r="301" spans="1:9" ht="15.75" x14ac:dyDescent="0.25">
      <c r="A301" s="1074"/>
      <c r="B301" s="1074"/>
      <c r="C301" s="1074"/>
      <c r="D301" s="66"/>
      <c r="E301" s="173"/>
      <c r="F301" s="172"/>
      <c r="G301" s="430"/>
      <c r="H301" s="171"/>
      <c r="I301" s="171"/>
    </row>
    <row r="302" spans="1:9" ht="15.75" x14ac:dyDescent="0.25">
      <c r="A302" s="1074"/>
      <c r="B302" s="1074"/>
      <c r="C302" s="1074"/>
      <c r="D302" s="66"/>
      <c r="E302" s="173"/>
      <c r="F302" s="172"/>
      <c r="G302" s="430"/>
      <c r="H302" s="171"/>
      <c r="I302" s="171"/>
    </row>
    <row r="303" spans="1:9" ht="15.75" x14ac:dyDescent="0.25">
      <c r="A303" s="1074"/>
      <c r="B303" s="1074"/>
      <c r="C303" s="1074"/>
      <c r="D303" s="66"/>
      <c r="E303" s="173"/>
      <c r="F303" s="172"/>
      <c r="G303" s="430"/>
      <c r="H303" s="171"/>
      <c r="I303" s="171"/>
    </row>
    <row r="304" spans="1:9" ht="15.75" x14ac:dyDescent="0.25">
      <c r="A304" s="1074"/>
      <c r="B304" s="1074"/>
      <c r="C304" s="1074"/>
      <c r="D304" s="66"/>
      <c r="E304" s="173"/>
      <c r="F304" s="172"/>
      <c r="G304" s="430"/>
      <c r="H304" s="171"/>
      <c r="I304" s="171"/>
    </row>
    <row r="305" spans="1:9" ht="15.75" x14ac:dyDescent="0.25">
      <c r="A305" s="1074"/>
      <c r="B305" s="1074"/>
      <c r="C305" s="1074"/>
      <c r="D305" s="66"/>
      <c r="E305" s="173"/>
      <c r="F305" s="172"/>
      <c r="G305" s="430"/>
      <c r="H305" s="171"/>
      <c r="I305" s="171"/>
    </row>
    <row r="306" spans="1:9" ht="15.75" x14ac:dyDescent="0.25">
      <c r="A306" s="1074"/>
      <c r="B306" s="1074"/>
      <c r="C306" s="1074"/>
      <c r="D306" s="66"/>
      <c r="E306" s="173"/>
      <c r="F306" s="172"/>
      <c r="G306" s="430"/>
      <c r="H306" s="171"/>
      <c r="I306" s="171"/>
    </row>
    <row r="307" spans="1:9" ht="15.75" x14ac:dyDescent="0.25">
      <c r="A307" s="1074"/>
      <c r="B307" s="1074"/>
      <c r="C307" s="1074"/>
      <c r="D307" s="66"/>
      <c r="E307" s="173"/>
      <c r="F307" s="172"/>
      <c r="G307" s="430"/>
      <c r="H307" s="171"/>
      <c r="I307" s="171"/>
    </row>
    <row r="308" spans="1:9" ht="15.75" x14ac:dyDescent="0.25">
      <c r="A308" s="1074"/>
      <c r="B308" s="1074"/>
      <c r="C308" s="1074"/>
      <c r="D308" s="66"/>
      <c r="E308" s="173"/>
      <c r="F308" s="172"/>
      <c r="G308" s="430"/>
      <c r="H308" s="171"/>
      <c r="I308" s="171"/>
    </row>
    <row r="309" spans="1:9" x14ac:dyDescent="0.25">
      <c r="E309"/>
      <c r="F309"/>
      <c r="G309" s="427"/>
      <c r="H309"/>
      <c r="I309"/>
    </row>
    <row r="310" spans="1:9" x14ac:dyDescent="0.25">
      <c r="E310"/>
      <c r="F310"/>
      <c r="G310" s="427"/>
      <c r="H310"/>
      <c r="I310"/>
    </row>
    <row r="311" spans="1:9" x14ac:dyDescent="0.25">
      <c r="E311"/>
      <c r="F311"/>
      <c r="G311" s="427"/>
      <c r="H311"/>
      <c r="I311"/>
    </row>
    <row r="312" spans="1:9" x14ac:dyDescent="0.25">
      <c r="E312"/>
      <c r="F312"/>
      <c r="G312" s="427"/>
      <c r="H312"/>
      <c r="I312"/>
    </row>
    <row r="313" spans="1:9" x14ac:dyDescent="0.25">
      <c r="E313"/>
      <c r="F313"/>
      <c r="G313" s="427"/>
      <c r="H313"/>
      <c r="I313"/>
    </row>
    <row r="314" spans="1:9" x14ac:dyDescent="0.25">
      <c r="E314"/>
      <c r="F314"/>
      <c r="G314" s="427"/>
      <c r="H314"/>
      <c r="I314"/>
    </row>
    <row r="315" spans="1:9" x14ac:dyDescent="0.25">
      <c r="E315"/>
      <c r="F315"/>
      <c r="G315" s="427"/>
      <c r="H315"/>
      <c r="I315"/>
    </row>
    <row r="316" spans="1:9" x14ac:dyDescent="0.25">
      <c r="E316"/>
      <c r="F316"/>
      <c r="G316" s="427"/>
      <c r="H316"/>
      <c r="I316"/>
    </row>
    <row r="317" spans="1:9" x14ac:dyDescent="0.25">
      <c r="E317"/>
      <c r="F317"/>
      <c r="G317" s="427"/>
      <c r="H317"/>
      <c r="I317"/>
    </row>
    <row r="318" spans="1:9" x14ac:dyDescent="0.25">
      <c r="E318"/>
      <c r="F318"/>
      <c r="G318" s="427"/>
      <c r="H318"/>
      <c r="I318"/>
    </row>
    <row r="319" spans="1:9" x14ac:dyDescent="0.25">
      <c r="E319"/>
      <c r="F319"/>
      <c r="G319" s="427"/>
      <c r="H319"/>
      <c r="I319"/>
    </row>
    <row r="320" spans="1:9" x14ac:dyDescent="0.25">
      <c r="E320"/>
      <c r="F320"/>
      <c r="G320" s="427"/>
      <c r="H320"/>
      <c r="I320"/>
    </row>
    <row r="321" spans="5:9" x14ac:dyDescent="0.25">
      <c r="E321"/>
      <c r="F321"/>
      <c r="G321" s="427"/>
      <c r="H321"/>
      <c r="I321"/>
    </row>
    <row r="322" spans="5:9" x14ac:dyDescent="0.25">
      <c r="E322"/>
      <c r="F322"/>
      <c r="G322" s="427"/>
      <c r="H322"/>
      <c r="I322"/>
    </row>
    <row r="323" spans="5:9" x14ac:dyDescent="0.25">
      <c r="E323"/>
      <c r="F323"/>
      <c r="G323" s="427"/>
      <c r="H323"/>
      <c r="I323"/>
    </row>
    <row r="324" spans="5:9" x14ac:dyDescent="0.25">
      <c r="E324"/>
      <c r="F324"/>
      <c r="G324" s="427"/>
      <c r="H324"/>
      <c r="I324"/>
    </row>
    <row r="325" spans="5:9" x14ac:dyDescent="0.25">
      <c r="E325"/>
      <c r="F325"/>
      <c r="G325" s="427"/>
      <c r="H325"/>
      <c r="I325"/>
    </row>
    <row r="326" spans="5:9" x14ac:dyDescent="0.25">
      <c r="E326"/>
      <c r="F326"/>
      <c r="G326" s="427"/>
      <c r="H326"/>
      <c r="I326"/>
    </row>
    <row r="327" spans="5:9" x14ac:dyDescent="0.25">
      <c r="E327"/>
      <c r="F327"/>
      <c r="G327" s="427"/>
      <c r="H327"/>
      <c r="I327"/>
    </row>
    <row r="328" spans="5:9" x14ac:dyDescent="0.25">
      <c r="E328"/>
      <c r="F328"/>
      <c r="G328" s="427"/>
      <c r="H328"/>
      <c r="I328"/>
    </row>
    <row r="329" spans="5:9" x14ac:dyDescent="0.25">
      <c r="E329"/>
      <c r="F329"/>
      <c r="G329" s="427"/>
      <c r="H329"/>
      <c r="I329"/>
    </row>
    <row r="330" spans="5:9" ht="21.95" customHeight="1" x14ac:dyDescent="0.25">
      <c r="E330"/>
      <c r="F330"/>
      <c r="G330" s="427"/>
      <c r="H330"/>
      <c r="I330"/>
    </row>
    <row r="331" spans="5:9" ht="21.95" customHeight="1" x14ac:dyDescent="0.25">
      <c r="E331"/>
      <c r="F331"/>
      <c r="G331" s="427"/>
      <c r="H331"/>
      <c r="I331"/>
    </row>
    <row r="332" spans="5:9" ht="21.95" customHeight="1" x14ac:dyDescent="0.25">
      <c r="E332"/>
      <c r="F332"/>
      <c r="G332" s="427"/>
      <c r="H332"/>
      <c r="I332"/>
    </row>
    <row r="333" spans="5:9" ht="21.95" customHeight="1" x14ac:dyDescent="0.25">
      <c r="E333"/>
      <c r="F333"/>
      <c r="G333" s="427"/>
      <c r="H333"/>
      <c r="I333"/>
    </row>
    <row r="334" spans="5:9" ht="21.95" customHeight="1" x14ac:dyDescent="0.25">
      <c r="E334"/>
      <c r="F334"/>
      <c r="G334" s="427"/>
      <c r="H334"/>
      <c r="I334"/>
    </row>
    <row r="335" spans="5:9" ht="21.95" customHeight="1" x14ac:dyDescent="0.25">
      <c r="E335"/>
      <c r="F335"/>
      <c r="G335" s="427"/>
      <c r="H335"/>
      <c r="I335"/>
    </row>
    <row r="336" spans="5:9" ht="21.95" customHeight="1" x14ac:dyDescent="0.25">
      <c r="E336"/>
      <c r="F336"/>
      <c r="G336" s="427"/>
      <c r="H336"/>
      <c r="I336"/>
    </row>
    <row r="337" spans="5:9" ht="21.95" customHeight="1" x14ac:dyDescent="0.25">
      <c r="E337"/>
      <c r="F337"/>
      <c r="G337" s="427"/>
      <c r="H337"/>
      <c r="I337"/>
    </row>
    <row r="338" spans="5:9" ht="21.95" customHeight="1" x14ac:dyDescent="0.25">
      <c r="E338"/>
      <c r="F338"/>
      <c r="G338" s="427"/>
      <c r="H338"/>
      <c r="I338"/>
    </row>
    <row r="339" spans="5:9" ht="21.95" customHeight="1" x14ac:dyDescent="0.25">
      <c r="E339"/>
      <c r="F339"/>
      <c r="G339" s="427"/>
      <c r="H339"/>
      <c r="I339"/>
    </row>
    <row r="340" spans="5:9" ht="21.95" customHeight="1" x14ac:dyDescent="0.25">
      <c r="E340"/>
      <c r="F340"/>
      <c r="G340" s="427"/>
      <c r="H340"/>
      <c r="I340"/>
    </row>
    <row r="341" spans="5:9" ht="21.95" customHeight="1" x14ac:dyDescent="0.25">
      <c r="E341"/>
      <c r="F341"/>
      <c r="G341" s="427"/>
      <c r="H341"/>
      <c r="I341"/>
    </row>
    <row r="342" spans="5:9" ht="21.95" customHeight="1" x14ac:dyDescent="0.25">
      <c r="E342"/>
      <c r="F342"/>
      <c r="G342" s="427"/>
      <c r="H342"/>
      <c r="I342"/>
    </row>
    <row r="343" spans="5:9" ht="21.95" customHeight="1" x14ac:dyDescent="0.25">
      <c r="E343"/>
      <c r="F343"/>
      <c r="G343" s="427"/>
      <c r="H343"/>
      <c r="I343"/>
    </row>
    <row r="344" spans="5:9" ht="21.95" customHeight="1" x14ac:dyDescent="0.25">
      <c r="E344"/>
      <c r="F344"/>
      <c r="G344" s="427"/>
      <c r="H344"/>
      <c r="I344"/>
    </row>
    <row r="345" spans="5:9" ht="21.95" customHeight="1" x14ac:dyDescent="0.25">
      <c r="E345"/>
      <c r="F345"/>
      <c r="G345" s="427"/>
      <c r="H345"/>
      <c r="I345"/>
    </row>
    <row r="346" spans="5:9" ht="21.95" customHeight="1" x14ac:dyDescent="0.25">
      <c r="E346"/>
      <c r="F346"/>
      <c r="G346" s="427"/>
      <c r="H346"/>
      <c r="I346"/>
    </row>
    <row r="347" spans="5:9" ht="21.95" customHeight="1" x14ac:dyDescent="0.25">
      <c r="E347"/>
      <c r="F347"/>
      <c r="G347" s="427"/>
      <c r="H347"/>
      <c r="I347"/>
    </row>
    <row r="348" spans="5:9" ht="21.95" customHeight="1" x14ac:dyDescent="0.25">
      <c r="E348"/>
      <c r="F348"/>
      <c r="G348" s="427"/>
      <c r="H348"/>
      <c r="I348"/>
    </row>
    <row r="349" spans="5:9" ht="21.95" customHeight="1" x14ac:dyDescent="0.25">
      <c r="E349"/>
      <c r="F349"/>
      <c r="G349" s="427"/>
      <c r="H349"/>
      <c r="I349"/>
    </row>
    <row r="350" spans="5:9" ht="21.95" customHeight="1" x14ac:dyDescent="0.25">
      <c r="E350"/>
      <c r="F350"/>
      <c r="G350" s="427"/>
      <c r="H350"/>
      <c r="I350"/>
    </row>
    <row r="351" spans="5:9" ht="21.95" customHeight="1" x14ac:dyDescent="0.25">
      <c r="E351"/>
      <c r="F351"/>
      <c r="G351" s="427"/>
      <c r="H351"/>
      <c r="I351"/>
    </row>
    <row r="352" spans="5:9" ht="21.95" customHeight="1" x14ac:dyDescent="0.25">
      <c r="E352"/>
      <c r="F352"/>
      <c r="G352" s="427"/>
      <c r="H352"/>
      <c r="I352"/>
    </row>
    <row r="353" spans="5:9" ht="21.95" customHeight="1" x14ac:dyDescent="0.25">
      <c r="E353"/>
      <c r="F353"/>
      <c r="G353" s="427"/>
      <c r="H353"/>
      <c r="I353"/>
    </row>
    <row r="354" spans="5:9" ht="21.95" customHeight="1" x14ac:dyDescent="0.25">
      <c r="E354"/>
      <c r="F354"/>
      <c r="G354" s="427"/>
      <c r="H354"/>
      <c r="I354"/>
    </row>
    <row r="355" spans="5:9" ht="21.95" customHeight="1" x14ac:dyDescent="0.25">
      <c r="E355"/>
      <c r="F355"/>
      <c r="G355" s="427"/>
      <c r="H355"/>
      <c r="I355"/>
    </row>
    <row r="356" spans="5:9" ht="21.95" customHeight="1" x14ac:dyDescent="0.25">
      <c r="E356"/>
      <c r="F356"/>
      <c r="G356" s="427"/>
      <c r="H356"/>
      <c r="I356"/>
    </row>
    <row r="357" spans="5:9" ht="27" customHeight="1" x14ac:dyDescent="0.25">
      <c r="E357"/>
      <c r="F357"/>
      <c r="G357" s="427"/>
      <c r="H357"/>
      <c r="I357"/>
    </row>
    <row r="358" spans="5:9" ht="15" customHeight="1" x14ac:dyDescent="0.25">
      <c r="E358"/>
      <c r="F358"/>
      <c r="G358" s="427"/>
      <c r="H358"/>
      <c r="I358"/>
    </row>
    <row r="359" spans="5:9" ht="15" customHeight="1" x14ac:dyDescent="0.25">
      <c r="E359"/>
      <c r="F359"/>
      <c r="G359" s="427"/>
      <c r="H359"/>
      <c r="I359"/>
    </row>
    <row r="360" spans="5:9" ht="15" customHeight="1" x14ac:dyDescent="0.25">
      <c r="E360"/>
      <c r="F360"/>
      <c r="G360" s="427"/>
      <c r="H360"/>
      <c r="I360"/>
    </row>
    <row r="361" spans="5:9" x14ac:dyDescent="0.25">
      <c r="E361"/>
      <c r="F361"/>
      <c r="G361" s="427"/>
      <c r="H361"/>
      <c r="I361"/>
    </row>
    <row r="362" spans="5:9" x14ac:dyDescent="0.25">
      <c r="E362"/>
      <c r="F362"/>
      <c r="G362" s="427"/>
      <c r="H362"/>
      <c r="I362"/>
    </row>
    <row r="363" spans="5:9" x14ac:dyDescent="0.25">
      <c r="E363"/>
      <c r="F363"/>
      <c r="G363" s="427"/>
      <c r="H363"/>
      <c r="I363"/>
    </row>
    <row r="364" spans="5:9" x14ac:dyDescent="0.25">
      <c r="E364"/>
      <c r="F364"/>
      <c r="G364" s="427"/>
      <c r="H364"/>
      <c r="I364"/>
    </row>
    <row r="365" spans="5:9" x14ac:dyDescent="0.25">
      <c r="E365"/>
      <c r="F365"/>
      <c r="G365" s="427"/>
      <c r="H365"/>
      <c r="I365"/>
    </row>
    <row r="366" spans="5:9" x14ac:dyDescent="0.25">
      <c r="E366"/>
      <c r="F366"/>
      <c r="G366" s="427"/>
      <c r="H366"/>
      <c r="I366"/>
    </row>
    <row r="367" spans="5:9" x14ac:dyDescent="0.25">
      <c r="E367"/>
      <c r="F367"/>
      <c r="G367" s="427"/>
      <c r="H367"/>
      <c r="I367"/>
    </row>
    <row r="368" spans="5:9" x14ac:dyDescent="0.25">
      <c r="E368"/>
      <c r="F368"/>
      <c r="G368" s="427"/>
      <c r="H368"/>
      <c r="I368"/>
    </row>
    <row r="369" spans="5:9" x14ac:dyDescent="0.25">
      <c r="E369"/>
      <c r="F369"/>
      <c r="G369" s="427"/>
      <c r="H369"/>
      <c r="I369"/>
    </row>
    <row r="370" spans="5:9" x14ac:dyDescent="0.25">
      <c r="E370"/>
      <c r="F370"/>
      <c r="G370" s="427"/>
      <c r="H370"/>
      <c r="I370"/>
    </row>
    <row r="371" spans="5:9" x14ac:dyDescent="0.25">
      <c r="E371"/>
      <c r="F371"/>
      <c r="G371" s="427"/>
      <c r="H371"/>
      <c r="I371"/>
    </row>
    <row r="372" spans="5:9" x14ac:dyDescent="0.25">
      <c r="E372"/>
      <c r="F372"/>
      <c r="G372" s="427"/>
      <c r="H372"/>
      <c r="I372"/>
    </row>
  </sheetData>
  <mergeCells count="7">
    <mergeCell ref="B271:C271"/>
    <mergeCell ref="A276:C276"/>
    <mergeCell ref="B137:C137"/>
    <mergeCell ref="A164:C164"/>
    <mergeCell ref="B169:C169"/>
    <mergeCell ref="A215:C215"/>
    <mergeCell ref="B216:D216"/>
  </mergeCells>
  <pageMargins left="0.31496062992125984" right="0" top="0.39370078740157483" bottom="0" header="0" footer="0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workbookViewId="0">
      <selection activeCell="B43" sqref="B43"/>
    </sheetView>
  </sheetViews>
  <sheetFormatPr defaultRowHeight="15" x14ac:dyDescent="0.25"/>
  <cols>
    <col min="1" max="1" width="7.5703125" customWidth="1"/>
    <col min="2" max="2" width="12.85546875" customWidth="1"/>
    <col min="3" max="3" width="55.140625" customWidth="1"/>
    <col min="4" max="4" width="51.28515625" customWidth="1"/>
    <col min="5" max="5" width="12.28515625" customWidth="1"/>
    <col min="6" max="6" width="15.42578125" customWidth="1"/>
    <col min="7" max="7" width="11.7109375" style="427" customWidth="1"/>
    <col min="8" max="8" width="10" customWidth="1"/>
    <col min="9" max="9" width="10.140625" customWidth="1"/>
  </cols>
  <sheetData>
    <row r="1" spans="1:9" ht="18.75" thickBot="1" x14ac:dyDescent="0.3">
      <c r="A1" s="5" t="s">
        <v>133</v>
      </c>
      <c r="C1" s="6"/>
      <c r="D1" s="5"/>
      <c r="G1" s="443"/>
      <c r="H1" s="71"/>
      <c r="I1" s="1015" t="s">
        <v>643</v>
      </c>
    </row>
    <row r="2" spans="1:9" ht="15" customHeight="1" x14ac:dyDescent="0.25">
      <c r="A2" s="72" t="s">
        <v>1</v>
      </c>
      <c r="B2" s="73" t="s">
        <v>2</v>
      </c>
      <c r="C2" s="74" t="s">
        <v>3</v>
      </c>
      <c r="D2" s="73"/>
      <c r="E2" s="19" t="s">
        <v>4</v>
      </c>
      <c r="F2" s="9" t="s">
        <v>559</v>
      </c>
      <c r="G2" s="440" t="s">
        <v>6</v>
      </c>
      <c r="H2" s="75" t="s">
        <v>7</v>
      </c>
      <c r="I2" s="76" t="s">
        <v>7</v>
      </c>
    </row>
    <row r="3" spans="1:9" ht="15" customHeight="1" x14ac:dyDescent="0.25">
      <c r="A3" s="77" t="s">
        <v>8</v>
      </c>
      <c r="B3" s="78" t="s">
        <v>9</v>
      </c>
      <c r="C3" s="79" t="s">
        <v>10</v>
      </c>
      <c r="D3" s="80" t="s">
        <v>11</v>
      </c>
      <c r="E3" s="23" t="s">
        <v>12</v>
      </c>
      <c r="F3" s="13" t="s">
        <v>560</v>
      </c>
      <c r="G3" s="144" t="s">
        <v>517</v>
      </c>
      <c r="H3" s="81" t="s">
        <v>14</v>
      </c>
      <c r="I3" s="82" t="s">
        <v>15</v>
      </c>
    </row>
    <row r="4" spans="1:9" ht="15" customHeight="1" thickBot="1" x14ac:dyDescent="0.3">
      <c r="A4" s="83" t="s">
        <v>16</v>
      </c>
      <c r="B4" s="84" t="s">
        <v>17</v>
      </c>
      <c r="C4" s="85"/>
      <c r="D4" s="86"/>
      <c r="E4" s="27" t="s">
        <v>291</v>
      </c>
      <c r="F4" s="15" t="s">
        <v>291</v>
      </c>
      <c r="G4" s="444"/>
      <c r="H4" s="87"/>
      <c r="I4" s="88"/>
    </row>
    <row r="5" spans="1:9" ht="15.75" x14ac:dyDescent="0.25">
      <c r="A5" s="1166" t="s">
        <v>18</v>
      </c>
      <c r="B5" s="717"/>
      <c r="C5" s="718"/>
      <c r="D5" s="719"/>
      <c r="E5" s="698"/>
      <c r="F5" s="1146"/>
      <c r="G5" s="720"/>
      <c r="H5" s="721"/>
      <c r="I5" s="722"/>
    </row>
    <row r="6" spans="1:9" x14ac:dyDescent="0.25">
      <c r="A6" s="379" t="s">
        <v>365</v>
      </c>
      <c r="B6" s="933" t="s">
        <v>626</v>
      </c>
      <c r="C6" s="213"/>
      <c r="D6" s="214"/>
      <c r="E6" s="218">
        <f>E8</f>
        <v>250</v>
      </c>
      <c r="F6" s="381">
        <f>F8</f>
        <v>0</v>
      </c>
      <c r="G6" s="218">
        <f>G8</f>
        <v>0</v>
      </c>
      <c r="H6" s="1364">
        <v>0</v>
      </c>
      <c r="I6" s="1367">
        <v>0</v>
      </c>
    </row>
    <row r="7" spans="1:9" x14ac:dyDescent="0.25">
      <c r="A7" s="379"/>
      <c r="B7" s="933"/>
      <c r="C7" s="212" t="s">
        <v>293</v>
      </c>
      <c r="D7" s="3"/>
      <c r="E7" s="1365"/>
      <c r="F7" s="1365"/>
      <c r="G7" s="1366"/>
      <c r="H7" s="1365"/>
      <c r="I7" s="210"/>
    </row>
    <row r="8" spans="1:9" x14ac:dyDescent="0.25">
      <c r="A8" s="934"/>
      <c r="B8" s="1148"/>
      <c r="C8" s="221" t="s">
        <v>561</v>
      </c>
      <c r="D8" s="216" t="s">
        <v>134</v>
      </c>
      <c r="E8" s="1084">
        <v>250</v>
      </c>
      <c r="F8" s="1083">
        <v>0</v>
      </c>
      <c r="G8" s="1147">
        <v>0</v>
      </c>
      <c r="H8" s="190">
        <f>G8/E8*100</f>
        <v>0</v>
      </c>
      <c r="I8" s="185">
        <v>0</v>
      </c>
    </row>
    <row r="9" spans="1:9" ht="15.75" x14ac:dyDescent="0.25">
      <c r="A9" s="89"/>
      <c r="B9" s="115"/>
      <c r="C9" s="90"/>
      <c r="D9" s="220"/>
      <c r="E9" s="17"/>
      <c r="F9" s="99"/>
      <c r="G9" s="445"/>
      <c r="H9" s="91"/>
      <c r="I9" s="92"/>
    </row>
    <row r="10" spans="1:9" x14ac:dyDescent="0.25">
      <c r="A10" s="482" t="s">
        <v>252</v>
      </c>
      <c r="B10" s="1463" t="s">
        <v>256</v>
      </c>
      <c r="C10" s="1464"/>
      <c r="D10" s="924"/>
      <c r="E10" s="665">
        <f>E12+E13+E16+E21+E24+E30+E36+E59+E62+E65+E29+E68</f>
        <v>86228</v>
      </c>
      <c r="F10" s="666">
        <f>F12+F13+F16+F21+F24+F30+F36+F43+F59+F62+F65+F68</f>
        <v>96508.7</v>
      </c>
      <c r="G10" s="665">
        <f>G12+G13+G16+G21+G24+G30+G36+G59+G62+G65+G68</f>
        <v>34061</v>
      </c>
      <c r="H10" s="475">
        <f>G10/E10*100</f>
        <v>39.501090133135406</v>
      </c>
      <c r="I10" s="476">
        <f>G10/F10*100</f>
        <v>35.293191183800012</v>
      </c>
    </row>
    <row r="11" spans="1:9" x14ac:dyDescent="0.25">
      <c r="A11" s="482"/>
      <c r="B11" s="1360"/>
      <c r="C11" s="1329" t="s">
        <v>627</v>
      </c>
      <c r="D11" s="930" t="s">
        <v>142</v>
      </c>
      <c r="E11" s="505"/>
      <c r="F11" s="506"/>
      <c r="G11" s="505"/>
      <c r="H11" s="480"/>
      <c r="I11" s="481"/>
    </row>
    <row r="12" spans="1:9" x14ac:dyDescent="0.25">
      <c r="A12" s="482"/>
      <c r="B12" s="1360"/>
      <c r="C12" s="926" t="s">
        <v>628</v>
      </c>
      <c r="D12" s="930" t="s">
        <v>143</v>
      </c>
      <c r="E12" s="505">
        <v>8</v>
      </c>
      <c r="F12" s="506">
        <v>8</v>
      </c>
      <c r="G12" s="585">
        <v>4</v>
      </c>
      <c r="H12" s="480">
        <v>0</v>
      </c>
      <c r="I12" s="481">
        <f t="shared" ref="I12" si="0">G12/F12*100</f>
        <v>50</v>
      </c>
    </row>
    <row r="13" spans="1:9" x14ac:dyDescent="0.25">
      <c r="A13" s="482"/>
      <c r="B13" s="1360"/>
      <c r="C13" s="929"/>
      <c r="D13" s="930" t="s">
        <v>145</v>
      </c>
      <c r="E13" s="505">
        <f xml:space="preserve"> SUM(E14)</f>
        <v>17040</v>
      </c>
      <c r="F13" s="506">
        <f xml:space="preserve"> SUM(F14+F15)</f>
        <v>17898</v>
      </c>
      <c r="G13" s="505">
        <f t="shared" ref="G13" si="1" xml:space="preserve"> SUM(G14)</f>
        <v>8520</v>
      </c>
      <c r="H13" s="591">
        <f t="shared" ref="H13:H14" si="2">G13/E13*100</f>
        <v>50</v>
      </c>
      <c r="I13" s="513">
        <f t="shared" ref="I13:I20" si="3">G13/F13*100</f>
        <v>47.60308414347972</v>
      </c>
    </row>
    <row r="14" spans="1:9" x14ac:dyDescent="0.25">
      <c r="A14" s="482"/>
      <c r="B14" s="925" t="s">
        <v>486</v>
      </c>
      <c r="C14" s="926" t="s">
        <v>487</v>
      </c>
      <c r="D14" s="1330" t="s">
        <v>146</v>
      </c>
      <c r="E14" s="505">
        <v>17040</v>
      </c>
      <c r="F14" s="506">
        <v>17040</v>
      </c>
      <c r="G14" s="585">
        <v>8520</v>
      </c>
      <c r="H14" s="591">
        <f t="shared" si="2"/>
        <v>50</v>
      </c>
      <c r="I14" s="513">
        <f t="shared" si="3"/>
        <v>50</v>
      </c>
    </row>
    <row r="15" spans="1:9" x14ac:dyDescent="0.25">
      <c r="A15" s="482"/>
      <c r="B15" s="925"/>
      <c r="C15" s="926"/>
      <c r="D15" s="1330" t="s">
        <v>488</v>
      </c>
      <c r="E15" s="505">
        <v>0</v>
      </c>
      <c r="F15" s="506">
        <v>858</v>
      </c>
      <c r="G15" s="585">
        <v>0</v>
      </c>
      <c r="H15" s="591">
        <v>0</v>
      </c>
      <c r="I15" s="513">
        <f t="shared" si="3"/>
        <v>0</v>
      </c>
    </row>
    <row r="16" spans="1:9" x14ac:dyDescent="0.25">
      <c r="A16" s="482"/>
      <c r="B16" s="1360"/>
      <c r="C16" s="926" t="s">
        <v>135</v>
      </c>
      <c r="D16" s="930" t="s">
        <v>136</v>
      </c>
      <c r="E16" s="670">
        <f xml:space="preserve"> SUM( E17+E18+E19+E20)</f>
        <v>375</v>
      </c>
      <c r="F16" s="680">
        <f xml:space="preserve"> SUM( F17+F18+F19+F20)</f>
        <v>425</v>
      </c>
      <c r="G16" s="670">
        <v>111</v>
      </c>
      <c r="H16" s="480">
        <f t="shared" ref="H16:H19" si="4">G16/E16*100</f>
        <v>29.599999999999998</v>
      </c>
      <c r="I16" s="481">
        <f t="shared" si="3"/>
        <v>26.117647058823529</v>
      </c>
    </row>
    <row r="17" spans="1:9" x14ac:dyDescent="0.25">
      <c r="A17" s="482"/>
      <c r="B17" s="1360"/>
      <c r="C17" s="926"/>
      <c r="D17" s="930" t="s">
        <v>140</v>
      </c>
      <c r="E17" s="670">
        <v>25</v>
      </c>
      <c r="F17" s="680">
        <v>25</v>
      </c>
      <c r="G17" s="671">
        <v>0</v>
      </c>
      <c r="H17" s="480">
        <f t="shared" si="4"/>
        <v>0</v>
      </c>
      <c r="I17" s="481">
        <f t="shared" si="3"/>
        <v>0</v>
      </c>
    </row>
    <row r="18" spans="1:9" x14ac:dyDescent="0.25">
      <c r="A18" s="482"/>
      <c r="B18" s="1360"/>
      <c r="C18" s="926"/>
      <c r="D18" s="930" t="s">
        <v>141</v>
      </c>
      <c r="E18" s="505">
        <v>300</v>
      </c>
      <c r="F18" s="506">
        <v>230</v>
      </c>
      <c r="G18" s="585">
        <v>0</v>
      </c>
      <c r="H18" s="480">
        <f t="shared" si="4"/>
        <v>0</v>
      </c>
      <c r="I18" s="481">
        <f t="shared" si="3"/>
        <v>0</v>
      </c>
    </row>
    <row r="19" spans="1:9" x14ac:dyDescent="0.25">
      <c r="A19" s="482"/>
      <c r="B19" s="1360"/>
      <c r="C19" s="926"/>
      <c r="D19" s="930" t="s">
        <v>479</v>
      </c>
      <c r="E19" s="505">
        <v>50</v>
      </c>
      <c r="F19" s="506">
        <v>120</v>
      </c>
      <c r="G19" s="585">
        <v>60</v>
      </c>
      <c r="H19" s="480">
        <f t="shared" si="4"/>
        <v>120</v>
      </c>
      <c r="I19" s="481">
        <f t="shared" si="3"/>
        <v>50</v>
      </c>
    </row>
    <row r="20" spans="1:9" x14ac:dyDescent="0.25">
      <c r="A20" s="482"/>
      <c r="B20" s="1360"/>
      <c r="C20" s="983" t="s">
        <v>562</v>
      </c>
      <c r="D20" s="930" t="s">
        <v>254</v>
      </c>
      <c r="E20" s="505">
        <v>0</v>
      </c>
      <c r="F20" s="506">
        <v>50</v>
      </c>
      <c r="G20" s="585">
        <v>50</v>
      </c>
      <c r="H20" s="480">
        <v>0</v>
      </c>
      <c r="I20" s="481">
        <f t="shared" si="3"/>
        <v>100</v>
      </c>
    </row>
    <row r="21" spans="1:9" x14ac:dyDescent="0.25">
      <c r="A21" s="482"/>
      <c r="B21" s="1360"/>
      <c r="C21" s="457"/>
      <c r="D21" s="1019" t="s">
        <v>480</v>
      </c>
      <c r="E21" s="505">
        <f>SUM(E22+E23)</f>
        <v>50</v>
      </c>
      <c r="F21" s="506">
        <f>SUM(F22+F23)</f>
        <v>53.5</v>
      </c>
      <c r="G21" s="505">
        <f>SUM(G22+G23)</f>
        <v>22</v>
      </c>
      <c r="H21" s="480">
        <f t="shared" ref="H21:H23" si="5">G21/E21*100</f>
        <v>44</v>
      </c>
      <c r="I21" s="481">
        <f>G21/F21*100</f>
        <v>41.121495327102799</v>
      </c>
    </row>
    <row r="22" spans="1:9" x14ac:dyDescent="0.25">
      <c r="A22" s="482"/>
      <c r="B22" s="1360"/>
      <c r="C22" s="926" t="s">
        <v>563</v>
      </c>
      <c r="D22" s="924" t="s">
        <v>479</v>
      </c>
      <c r="E22" s="505">
        <v>0</v>
      </c>
      <c r="F22" s="506">
        <v>3.5</v>
      </c>
      <c r="G22" s="585">
        <v>6</v>
      </c>
      <c r="H22" s="480">
        <v>0</v>
      </c>
      <c r="I22" s="481">
        <f t="shared" ref="I22:I28" si="6">G22/F22*100</f>
        <v>171.42857142857142</v>
      </c>
    </row>
    <row r="23" spans="1:9" x14ac:dyDescent="0.25">
      <c r="A23" s="482"/>
      <c r="B23" s="1360"/>
      <c r="C23" s="799"/>
      <c r="D23" s="924" t="s">
        <v>481</v>
      </c>
      <c r="E23" s="505">
        <v>50</v>
      </c>
      <c r="F23" s="506">
        <v>50</v>
      </c>
      <c r="G23" s="585">
        <v>16</v>
      </c>
      <c r="H23" s="480">
        <f t="shared" si="5"/>
        <v>32</v>
      </c>
      <c r="I23" s="481">
        <f t="shared" si="6"/>
        <v>32</v>
      </c>
    </row>
    <row r="24" spans="1:9" x14ac:dyDescent="0.25">
      <c r="A24" s="482"/>
      <c r="B24" s="1360"/>
      <c r="C24" s="926" t="s">
        <v>564</v>
      </c>
      <c r="D24" s="924" t="s">
        <v>482</v>
      </c>
      <c r="E24" s="505">
        <f xml:space="preserve"> SUM(E25+E26+E27+E28)</f>
        <v>0</v>
      </c>
      <c r="F24" s="506">
        <f xml:space="preserve"> SUM(F25+F26+F27+F28+F29)</f>
        <v>1778.2</v>
      </c>
      <c r="G24" s="505">
        <f xml:space="preserve"> SUM(G25+G26+G27+G28+G29)</f>
        <v>44</v>
      </c>
      <c r="H24" s="480">
        <v>0</v>
      </c>
      <c r="I24" s="481">
        <f t="shared" si="6"/>
        <v>2.4744123270723204</v>
      </c>
    </row>
    <row r="25" spans="1:9" x14ac:dyDescent="0.25">
      <c r="A25" s="482"/>
      <c r="B25" s="491"/>
      <c r="D25" s="924" t="s">
        <v>483</v>
      </c>
      <c r="E25" s="505">
        <v>0</v>
      </c>
      <c r="F25" s="506">
        <v>30</v>
      </c>
      <c r="G25" s="585">
        <v>0</v>
      </c>
      <c r="H25" s="480">
        <v>0</v>
      </c>
      <c r="I25" s="481">
        <f t="shared" si="6"/>
        <v>0</v>
      </c>
    </row>
    <row r="26" spans="1:9" x14ac:dyDescent="0.25">
      <c r="A26" s="482"/>
      <c r="B26" s="925"/>
      <c r="C26" s="926"/>
      <c r="D26" s="924" t="s">
        <v>141</v>
      </c>
      <c r="E26" s="505">
        <v>0</v>
      </c>
      <c r="F26" s="506">
        <v>238</v>
      </c>
      <c r="G26" s="585">
        <v>4</v>
      </c>
      <c r="H26" s="480">
        <v>0</v>
      </c>
      <c r="I26" s="481">
        <f t="shared" si="6"/>
        <v>1.680672268907563</v>
      </c>
    </row>
    <row r="27" spans="1:9" x14ac:dyDescent="0.25">
      <c r="A27" s="482"/>
      <c r="B27" s="925"/>
      <c r="C27" s="926"/>
      <c r="D27" s="924" t="s">
        <v>479</v>
      </c>
      <c r="E27" s="505">
        <v>0</v>
      </c>
      <c r="F27" s="506">
        <v>710</v>
      </c>
      <c r="G27" s="585">
        <v>0</v>
      </c>
      <c r="H27" s="480">
        <v>0</v>
      </c>
      <c r="I27" s="481">
        <f t="shared" si="6"/>
        <v>0</v>
      </c>
    </row>
    <row r="28" spans="1:9" x14ac:dyDescent="0.25">
      <c r="A28" s="482"/>
      <c r="B28" s="925"/>
      <c r="C28" s="926"/>
      <c r="D28" s="924" t="s">
        <v>484</v>
      </c>
      <c r="E28" s="505">
        <v>0</v>
      </c>
      <c r="F28" s="506">
        <v>760.2</v>
      </c>
      <c r="G28" s="585">
        <v>0</v>
      </c>
      <c r="H28" s="480">
        <v>0</v>
      </c>
      <c r="I28" s="481">
        <f t="shared" si="6"/>
        <v>0</v>
      </c>
    </row>
    <row r="29" spans="1:9" x14ac:dyDescent="0.25">
      <c r="A29" s="482"/>
      <c r="B29" s="1360"/>
      <c r="C29" s="799"/>
      <c r="D29" s="1149" t="s">
        <v>574</v>
      </c>
      <c r="E29" s="505">
        <v>0</v>
      </c>
      <c r="F29" s="506">
        <v>40</v>
      </c>
      <c r="G29" s="505">
        <v>40</v>
      </c>
      <c r="H29" s="932">
        <v>0</v>
      </c>
      <c r="I29" s="481">
        <f>G29/F29*100</f>
        <v>100</v>
      </c>
    </row>
    <row r="30" spans="1:9" x14ac:dyDescent="0.25">
      <c r="A30" s="482"/>
      <c r="B30" s="1360"/>
      <c r="C30" s="926" t="s">
        <v>253</v>
      </c>
      <c r="D30" s="991" t="s">
        <v>485</v>
      </c>
      <c r="E30" s="670">
        <f>SUM(E31+E32+E33+E34+E35)</f>
        <v>150</v>
      </c>
      <c r="F30" s="680">
        <f t="shared" ref="F30:G30" si="7">SUM(F31+F32+F33+F34+F35)</f>
        <v>650</v>
      </c>
      <c r="G30" s="670">
        <f t="shared" si="7"/>
        <v>133</v>
      </c>
      <c r="H30" s="591">
        <f>G30/E30*100</f>
        <v>88.666666666666671</v>
      </c>
      <c r="I30" s="513">
        <f>G30/F30*100</f>
        <v>20.46153846153846</v>
      </c>
    </row>
    <row r="31" spans="1:9" x14ac:dyDescent="0.25">
      <c r="A31" s="482"/>
      <c r="B31" s="1360"/>
      <c r="C31" s="926"/>
      <c r="D31" s="991" t="s">
        <v>565</v>
      </c>
      <c r="E31" s="670">
        <v>0</v>
      </c>
      <c r="F31" s="680">
        <v>40</v>
      </c>
      <c r="G31" s="670">
        <v>13</v>
      </c>
      <c r="H31" s="480">
        <v>0</v>
      </c>
      <c r="I31" s="481">
        <f t="shared" ref="I31:I60" si="8">G31/F31*100</f>
        <v>32.5</v>
      </c>
    </row>
    <row r="32" spans="1:9" x14ac:dyDescent="0.25">
      <c r="A32" s="482"/>
      <c r="B32" s="1360"/>
      <c r="C32" s="926"/>
      <c r="D32" s="991" t="s">
        <v>144</v>
      </c>
      <c r="E32" s="505">
        <v>120</v>
      </c>
      <c r="F32" s="506">
        <v>140</v>
      </c>
      <c r="G32" s="585">
        <v>11</v>
      </c>
      <c r="H32" s="480">
        <f t="shared" ref="H32:H42" si="9">G32/E32*100</f>
        <v>9.1666666666666661</v>
      </c>
      <c r="I32" s="481">
        <f t="shared" si="8"/>
        <v>7.8571428571428568</v>
      </c>
    </row>
    <row r="33" spans="1:9" x14ac:dyDescent="0.25">
      <c r="A33" s="482"/>
      <c r="B33" s="1360"/>
      <c r="C33" s="926"/>
      <c r="D33" s="991" t="s">
        <v>141</v>
      </c>
      <c r="E33" s="505">
        <v>30</v>
      </c>
      <c r="F33" s="506">
        <f t="shared" ref="F33" si="10">SUM(E33)</f>
        <v>30</v>
      </c>
      <c r="G33" s="585">
        <v>0</v>
      </c>
      <c r="H33" s="480">
        <f t="shared" si="9"/>
        <v>0</v>
      </c>
      <c r="I33" s="481">
        <f t="shared" si="8"/>
        <v>0</v>
      </c>
    </row>
    <row r="34" spans="1:9" x14ac:dyDescent="0.25">
      <c r="A34" s="482"/>
      <c r="B34" s="1360"/>
      <c r="C34" s="926"/>
      <c r="D34" s="991" t="s">
        <v>567</v>
      </c>
      <c r="E34" s="505">
        <v>0</v>
      </c>
      <c r="F34" s="506">
        <v>430</v>
      </c>
      <c r="G34" s="585">
        <v>109</v>
      </c>
      <c r="H34" s="480">
        <v>0</v>
      </c>
      <c r="I34" s="481">
        <f t="shared" si="8"/>
        <v>25.348837209302328</v>
      </c>
    </row>
    <row r="35" spans="1:9" x14ac:dyDescent="0.25">
      <c r="A35" s="482"/>
      <c r="B35" s="925" t="s">
        <v>566</v>
      </c>
      <c r="C35" s="926"/>
      <c r="D35" s="983" t="s">
        <v>223</v>
      </c>
      <c r="E35" s="505">
        <v>0</v>
      </c>
      <c r="F35" s="506">
        <v>10</v>
      </c>
      <c r="G35" s="585">
        <v>0</v>
      </c>
      <c r="H35" s="591">
        <v>0</v>
      </c>
      <c r="I35" s="513">
        <f t="shared" si="8"/>
        <v>0</v>
      </c>
    </row>
    <row r="36" spans="1:9" ht="26.25" x14ac:dyDescent="0.25">
      <c r="A36" s="477"/>
      <c r="B36" s="1368"/>
      <c r="C36" s="931"/>
      <c r="D36" s="1369" t="s">
        <v>568</v>
      </c>
      <c r="E36" s="1370">
        <f>SUM(E37+E38+E39+E40+E41+E42+E44)</f>
        <v>68125</v>
      </c>
      <c r="F36" s="1371">
        <f t="shared" ref="F36:G36" si="11">SUM(F37+F38+F39+F40+F41+F42+F44)</f>
        <v>68215</v>
      </c>
      <c r="G36" s="1370">
        <f t="shared" si="11"/>
        <v>25120</v>
      </c>
      <c r="H36" s="591">
        <f t="shared" si="9"/>
        <v>36.873394495412839</v>
      </c>
      <c r="I36" s="513">
        <f t="shared" si="8"/>
        <v>36.824745290625231</v>
      </c>
    </row>
    <row r="37" spans="1:9" x14ac:dyDescent="0.25">
      <c r="A37" s="482"/>
      <c r="B37" s="925" t="s">
        <v>489</v>
      </c>
      <c r="C37" s="994" t="s">
        <v>147</v>
      </c>
      <c r="D37" s="995" t="s">
        <v>255</v>
      </c>
      <c r="E37" s="702">
        <v>11800</v>
      </c>
      <c r="F37" s="703">
        <v>11800</v>
      </c>
      <c r="G37" s="1331">
        <v>0</v>
      </c>
      <c r="H37" s="932">
        <f t="shared" si="9"/>
        <v>0</v>
      </c>
      <c r="I37" s="481">
        <f t="shared" si="8"/>
        <v>0</v>
      </c>
    </row>
    <row r="38" spans="1:9" x14ac:dyDescent="0.25">
      <c r="A38" s="482"/>
      <c r="B38" s="925"/>
      <c r="C38" s="926" t="s">
        <v>148</v>
      </c>
      <c r="D38" s="931" t="s">
        <v>144</v>
      </c>
      <c r="E38" s="505">
        <v>220</v>
      </c>
      <c r="F38" s="506">
        <v>220</v>
      </c>
      <c r="G38" s="585">
        <v>0</v>
      </c>
      <c r="H38" s="932">
        <f t="shared" si="9"/>
        <v>0</v>
      </c>
      <c r="I38" s="481">
        <f t="shared" si="8"/>
        <v>0</v>
      </c>
    </row>
    <row r="39" spans="1:9" x14ac:dyDescent="0.25">
      <c r="A39" s="482"/>
      <c r="B39" s="925"/>
      <c r="C39" s="926"/>
      <c r="D39" s="924" t="s">
        <v>479</v>
      </c>
      <c r="E39" s="505">
        <v>0</v>
      </c>
      <c r="F39" s="506">
        <v>200</v>
      </c>
      <c r="G39" s="585">
        <v>91</v>
      </c>
      <c r="H39" s="932">
        <v>0</v>
      </c>
      <c r="I39" s="481">
        <f t="shared" si="8"/>
        <v>45.5</v>
      </c>
    </row>
    <row r="40" spans="1:9" x14ac:dyDescent="0.25">
      <c r="A40" s="482"/>
      <c r="B40" s="925"/>
      <c r="C40" s="926"/>
      <c r="D40" s="931" t="s">
        <v>185</v>
      </c>
      <c r="E40" s="505">
        <v>0</v>
      </c>
      <c r="F40" s="506">
        <v>200</v>
      </c>
      <c r="G40" s="585">
        <v>2</v>
      </c>
      <c r="H40" s="932">
        <v>0</v>
      </c>
      <c r="I40" s="481">
        <f t="shared" si="8"/>
        <v>1</v>
      </c>
    </row>
    <row r="41" spans="1:9" x14ac:dyDescent="0.25">
      <c r="A41" s="482"/>
      <c r="B41" s="925"/>
      <c r="C41" s="983"/>
      <c r="D41" s="1024" t="s">
        <v>569</v>
      </c>
      <c r="E41" s="505">
        <v>400</v>
      </c>
      <c r="F41" s="506">
        <v>2000</v>
      </c>
      <c r="G41" s="585">
        <v>0</v>
      </c>
      <c r="H41" s="932">
        <v>0</v>
      </c>
      <c r="I41" s="481">
        <f t="shared" si="8"/>
        <v>0</v>
      </c>
    </row>
    <row r="42" spans="1:9" x14ac:dyDescent="0.25">
      <c r="A42" s="477"/>
      <c r="B42" s="491" t="s">
        <v>489</v>
      </c>
      <c r="C42" s="1024" t="s">
        <v>570</v>
      </c>
      <c r="D42" s="1330" t="s">
        <v>146</v>
      </c>
      <c r="E42" s="505">
        <v>55705</v>
      </c>
      <c r="F42" s="506">
        <v>48514</v>
      </c>
      <c r="G42" s="585">
        <v>24257</v>
      </c>
      <c r="H42" s="932">
        <f t="shared" si="9"/>
        <v>43.545462705322677</v>
      </c>
      <c r="I42" s="481">
        <f t="shared" si="8"/>
        <v>50</v>
      </c>
    </row>
    <row r="43" spans="1:9" x14ac:dyDescent="0.25">
      <c r="A43" s="492"/>
      <c r="B43" s="1408" t="s">
        <v>673</v>
      </c>
      <c r="C43" s="1416"/>
      <c r="D43" s="1330" t="s">
        <v>146</v>
      </c>
      <c r="E43" s="1417">
        <v>0</v>
      </c>
      <c r="F43" s="1418">
        <v>6791</v>
      </c>
      <c r="G43" s="1318">
        <v>0</v>
      </c>
      <c r="H43" s="1130">
        <v>0</v>
      </c>
      <c r="I43" s="970">
        <f t="shared" si="8"/>
        <v>0</v>
      </c>
    </row>
    <row r="44" spans="1:9" ht="15.75" thickBot="1" x14ac:dyDescent="0.3">
      <c r="A44" s="1253"/>
      <c r="B44" s="1395"/>
      <c r="C44" s="1374"/>
      <c r="D44" s="1375" t="s">
        <v>669</v>
      </c>
      <c r="E44" s="1219">
        <v>0</v>
      </c>
      <c r="F44" s="1220">
        <v>5281</v>
      </c>
      <c r="G44" s="1311">
        <v>770</v>
      </c>
      <c r="H44" s="715">
        <v>0</v>
      </c>
      <c r="I44" s="658">
        <f t="shared" si="8"/>
        <v>14.580571861389888</v>
      </c>
    </row>
    <row r="45" spans="1:9" x14ac:dyDescent="0.25">
      <c r="A45" s="1256"/>
      <c r="B45" s="1372"/>
      <c r="C45" s="1376"/>
      <c r="D45" s="1373"/>
      <c r="E45" s="1241"/>
      <c r="F45" s="1257"/>
      <c r="G45" s="639"/>
      <c r="H45" s="640"/>
      <c r="I45" s="640"/>
    </row>
    <row r="46" spans="1:9" s="3" customFormat="1" x14ac:dyDescent="0.25">
      <c r="A46" s="1256"/>
      <c r="B46" s="1372"/>
      <c r="C46" s="1376"/>
      <c r="D46" s="1373"/>
      <c r="E46" s="1241"/>
      <c r="F46" s="1257"/>
      <c r="G46" s="639"/>
      <c r="H46" s="640"/>
      <c r="I46" s="640"/>
    </row>
    <row r="47" spans="1:9" s="3" customFormat="1" x14ac:dyDescent="0.25">
      <c r="A47" s="1256"/>
      <c r="B47" s="1372"/>
      <c r="C47" s="1376"/>
      <c r="D47" s="1373"/>
      <c r="E47" s="1241"/>
      <c r="F47" s="1257"/>
      <c r="G47" s="639"/>
      <c r="H47" s="640"/>
      <c r="I47" s="640"/>
    </row>
    <row r="48" spans="1:9" s="3" customFormat="1" x14ac:dyDescent="0.25">
      <c r="A48" s="1256"/>
      <c r="B48" s="1372"/>
      <c r="C48" s="1376"/>
      <c r="D48" s="1373"/>
      <c r="E48" s="1241"/>
      <c r="F48" s="1257"/>
      <c r="G48" s="639"/>
      <c r="H48" s="640"/>
      <c r="I48" s="640"/>
    </row>
    <row r="49" spans="1:9" s="3" customFormat="1" x14ac:dyDescent="0.25">
      <c r="A49" s="1256"/>
      <c r="B49" s="1372"/>
      <c r="C49" s="1262"/>
      <c r="D49" s="1373"/>
      <c r="E49" s="1241"/>
      <c r="F49" s="1257"/>
      <c r="G49" s="639"/>
      <c r="H49" s="640"/>
      <c r="I49" s="640"/>
    </row>
    <row r="50" spans="1:9" s="3" customFormat="1" x14ac:dyDescent="0.25">
      <c r="A50" s="1256"/>
      <c r="B50" s="1372"/>
      <c r="C50" s="1262"/>
      <c r="D50" s="1373"/>
      <c r="E50" s="1241"/>
      <c r="F50" s="1257"/>
      <c r="G50" s="639"/>
      <c r="H50" s="640"/>
      <c r="I50" s="640"/>
    </row>
    <row r="51" spans="1:9" x14ac:dyDescent="0.25">
      <c r="A51" s="1256"/>
      <c r="B51" s="1372"/>
      <c r="C51" s="1262"/>
      <c r="D51" s="1373"/>
      <c r="E51" s="1241"/>
      <c r="F51" s="1257"/>
      <c r="G51" s="639"/>
      <c r="H51" s="640"/>
      <c r="I51" s="640"/>
    </row>
    <row r="52" spans="1:9" x14ac:dyDescent="0.25">
      <c r="A52" s="1256"/>
      <c r="B52" s="1372"/>
      <c r="C52" s="1262"/>
      <c r="D52" s="1373"/>
      <c r="E52" s="1241"/>
      <c r="F52" s="1257"/>
      <c r="G52" s="639"/>
      <c r="H52" s="640"/>
      <c r="I52" s="640"/>
    </row>
    <row r="53" spans="1:9" ht="15.75" thickBot="1" x14ac:dyDescent="0.3">
      <c r="A53" s="1256"/>
      <c r="B53" s="1372"/>
      <c r="C53" s="1262"/>
      <c r="D53" s="1373"/>
      <c r="E53" s="1241"/>
      <c r="F53" s="1257"/>
      <c r="G53" s="639"/>
      <c r="H53" s="640"/>
      <c r="I53" s="1396" t="s">
        <v>644</v>
      </c>
    </row>
    <row r="54" spans="1:9" x14ac:dyDescent="0.25">
      <c r="A54" s="72" t="s">
        <v>1</v>
      </c>
      <c r="B54" s="1388" t="s">
        <v>2</v>
      </c>
      <c r="C54" s="74" t="s">
        <v>3</v>
      </c>
      <c r="D54" s="73"/>
      <c r="E54" s="1380" t="s">
        <v>4</v>
      </c>
      <c r="F54" s="9" t="s">
        <v>559</v>
      </c>
      <c r="G54" s="440" t="s">
        <v>6</v>
      </c>
      <c r="H54" s="75" t="s">
        <v>7</v>
      </c>
      <c r="I54" s="76" t="s">
        <v>7</v>
      </c>
    </row>
    <row r="55" spans="1:9" x14ac:dyDescent="0.25">
      <c r="A55" s="77" t="s">
        <v>8</v>
      </c>
      <c r="B55" s="1389" t="s">
        <v>9</v>
      </c>
      <c r="C55" s="79" t="s">
        <v>10</v>
      </c>
      <c r="D55" s="80" t="s">
        <v>11</v>
      </c>
      <c r="E55" s="1381" t="s">
        <v>12</v>
      </c>
      <c r="F55" s="13" t="s">
        <v>560</v>
      </c>
      <c r="G55" s="144" t="s">
        <v>517</v>
      </c>
      <c r="H55" s="81" t="s">
        <v>14</v>
      </c>
      <c r="I55" s="82" t="s">
        <v>15</v>
      </c>
    </row>
    <row r="56" spans="1:9" ht="15.75" thickBot="1" x14ac:dyDescent="0.3">
      <c r="A56" s="83" t="s">
        <v>16</v>
      </c>
      <c r="B56" s="1390" t="s">
        <v>17</v>
      </c>
      <c r="C56" s="85"/>
      <c r="D56" s="86"/>
      <c r="E56" s="1382" t="s">
        <v>291</v>
      </c>
      <c r="F56" s="15" t="s">
        <v>291</v>
      </c>
      <c r="G56" s="444"/>
      <c r="H56" s="87"/>
      <c r="I56" s="88"/>
    </row>
    <row r="57" spans="1:9" ht="15.75" x14ac:dyDescent="0.25">
      <c r="A57" s="1166" t="s">
        <v>18</v>
      </c>
      <c r="B57" s="717"/>
      <c r="C57" s="718"/>
      <c r="D57" s="719"/>
      <c r="E57" s="594"/>
      <c r="F57" s="1146"/>
      <c r="G57" s="720"/>
      <c r="H57" s="721"/>
      <c r="I57" s="722"/>
    </row>
    <row r="58" spans="1:9" ht="15" customHeight="1" x14ac:dyDescent="0.25">
      <c r="A58" s="1385" t="s">
        <v>252</v>
      </c>
      <c r="B58" s="1465" t="s">
        <v>256</v>
      </c>
      <c r="C58" s="1466"/>
      <c r="D58" s="1377"/>
      <c r="E58" s="788"/>
      <c r="F58" s="1378"/>
      <c r="G58" s="1379"/>
      <c r="H58" s="512"/>
      <c r="I58" s="513"/>
    </row>
    <row r="59" spans="1:9" ht="15" customHeight="1" x14ac:dyDescent="0.25">
      <c r="A59" s="1385"/>
      <c r="B59" s="1391"/>
      <c r="C59" s="1332"/>
      <c r="D59" s="1020" t="s">
        <v>571</v>
      </c>
      <c r="E59" s="702">
        <f>E60</f>
        <v>0</v>
      </c>
      <c r="F59" s="703">
        <f>F60</f>
        <v>100</v>
      </c>
      <c r="G59" s="702">
        <f>G60</f>
        <v>0</v>
      </c>
      <c r="H59" s="932">
        <v>0</v>
      </c>
      <c r="I59" s="481">
        <f t="shared" si="8"/>
        <v>0</v>
      </c>
    </row>
    <row r="60" spans="1:9" ht="15" customHeight="1" x14ac:dyDescent="0.25">
      <c r="A60" s="1385"/>
      <c r="B60" s="1391"/>
      <c r="C60" s="1020" t="s">
        <v>629</v>
      </c>
      <c r="D60" s="931" t="s">
        <v>185</v>
      </c>
      <c r="E60" s="505">
        <v>0</v>
      </c>
      <c r="F60" s="506">
        <v>100</v>
      </c>
      <c r="G60" s="598">
        <v>0</v>
      </c>
      <c r="H60" s="932">
        <v>0</v>
      </c>
      <c r="I60" s="481">
        <f t="shared" si="8"/>
        <v>0</v>
      </c>
    </row>
    <row r="61" spans="1:9" ht="15" customHeight="1" x14ac:dyDescent="0.25">
      <c r="A61" s="1386"/>
      <c r="B61" s="1392"/>
      <c r="C61" s="1024"/>
      <c r="D61" s="953"/>
      <c r="E61" s="505"/>
      <c r="F61" s="506"/>
      <c r="G61" s="598"/>
      <c r="H61" s="932"/>
      <c r="I61" s="481"/>
    </row>
    <row r="62" spans="1:9" ht="15" customHeight="1" x14ac:dyDescent="0.25">
      <c r="A62" s="1386"/>
      <c r="B62" s="1392"/>
      <c r="C62" s="1024"/>
      <c r="D62" s="1020" t="s">
        <v>149</v>
      </c>
      <c r="E62" s="505">
        <f>E63</f>
        <v>480</v>
      </c>
      <c r="F62" s="506">
        <f>F63</f>
        <v>480</v>
      </c>
      <c r="G62" s="505">
        <f>G63</f>
        <v>107</v>
      </c>
      <c r="H62" s="932">
        <f t="shared" ref="H62:H70" si="12">G62/E62*100</f>
        <v>22.291666666666668</v>
      </c>
      <c r="I62" s="481">
        <f t="shared" ref="I62:I70" si="13">G62/F62*100</f>
        <v>22.291666666666668</v>
      </c>
    </row>
    <row r="63" spans="1:9" ht="15" customHeight="1" x14ac:dyDescent="0.25">
      <c r="A63" s="1386"/>
      <c r="B63" s="1392"/>
      <c r="C63" s="1024"/>
      <c r="D63" s="1307" t="s">
        <v>127</v>
      </c>
      <c r="E63" s="505">
        <v>480</v>
      </c>
      <c r="F63" s="506">
        <v>480</v>
      </c>
      <c r="G63" s="598">
        <v>107</v>
      </c>
      <c r="H63" s="932">
        <f t="shared" si="12"/>
        <v>22.291666666666668</v>
      </c>
      <c r="I63" s="481">
        <f t="shared" si="13"/>
        <v>22.291666666666668</v>
      </c>
    </row>
    <row r="64" spans="1:9" ht="15" customHeight="1" x14ac:dyDescent="0.25">
      <c r="A64" s="1386"/>
      <c r="B64" s="1392"/>
      <c r="C64" s="1024"/>
      <c r="D64" s="953"/>
      <c r="E64" s="505"/>
      <c r="F64" s="506"/>
      <c r="G64" s="598"/>
      <c r="H64" s="932"/>
      <c r="I64" s="481"/>
    </row>
    <row r="65" spans="1:9" ht="15" customHeight="1" x14ac:dyDescent="0.25">
      <c r="A65" s="1386"/>
      <c r="B65" s="1392"/>
      <c r="C65" s="1024"/>
      <c r="D65" s="1020" t="s">
        <v>198</v>
      </c>
      <c r="E65" s="505">
        <f>E66</f>
        <v>0</v>
      </c>
      <c r="F65" s="506">
        <f>F66</f>
        <v>10</v>
      </c>
      <c r="G65" s="505">
        <f>G66</f>
        <v>0</v>
      </c>
      <c r="H65" s="932">
        <v>0</v>
      </c>
      <c r="I65" s="481">
        <f t="shared" si="13"/>
        <v>0</v>
      </c>
    </row>
    <row r="66" spans="1:9" ht="15" customHeight="1" x14ac:dyDescent="0.25">
      <c r="A66" s="1386"/>
      <c r="B66" s="1392"/>
      <c r="C66" s="926" t="s">
        <v>572</v>
      </c>
      <c r="D66" s="1307" t="s">
        <v>573</v>
      </c>
      <c r="E66" s="505">
        <v>0</v>
      </c>
      <c r="F66" s="506">
        <v>10</v>
      </c>
      <c r="G66" s="505">
        <v>0</v>
      </c>
      <c r="H66" s="932">
        <v>0</v>
      </c>
      <c r="I66" s="481">
        <f t="shared" si="13"/>
        <v>0</v>
      </c>
    </row>
    <row r="67" spans="1:9" ht="15" customHeight="1" x14ac:dyDescent="0.25">
      <c r="A67" s="1386"/>
      <c r="B67" s="1392"/>
      <c r="C67" s="1024"/>
      <c r="D67" s="1149"/>
      <c r="E67" s="505"/>
      <c r="F67" s="506"/>
      <c r="G67" s="505"/>
      <c r="H67" s="932"/>
      <c r="I67" s="481"/>
    </row>
    <row r="68" spans="1:9" ht="15" customHeight="1" x14ac:dyDescent="0.25">
      <c r="A68" s="1386"/>
      <c r="B68" s="1392"/>
      <c r="C68" s="1024"/>
      <c r="D68" s="1149" t="s">
        <v>575</v>
      </c>
      <c r="E68" s="505">
        <f>E69</f>
        <v>0</v>
      </c>
      <c r="F68" s="506">
        <f>F69</f>
        <v>100</v>
      </c>
      <c r="G68" s="505">
        <f>G69</f>
        <v>0</v>
      </c>
      <c r="H68" s="932">
        <v>0</v>
      </c>
      <c r="I68" s="481">
        <f t="shared" si="13"/>
        <v>0</v>
      </c>
    </row>
    <row r="69" spans="1:9" ht="15" customHeight="1" thickBot="1" x14ac:dyDescent="0.3">
      <c r="A69" s="1387"/>
      <c r="B69" s="1393"/>
      <c r="C69" s="1374" t="s">
        <v>562</v>
      </c>
      <c r="D69" s="1254" t="s">
        <v>576</v>
      </c>
      <c r="E69" s="1394">
        <v>0</v>
      </c>
      <c r="F69" s="1220">
        <v>100</v>
      </c>
      <c r="G69" s="1311">
        <v>0</v>
      </c>
      <c r="H69" s="715">
        <v>0</v>
      </c>
      <c r="I69" s="658">
        <f t="shared" si="13"/>
        <v>0</v>
      </c>
    </row>
    <row r="70" spans="1:9" ht="16.5" customHeight="1" thickBot="1" x14ac:dyDescent="0.3">
      <c r="A70" s="1443" t="s">
        <v>28</v>
      </c>
      <c r="B70" s="1444"/>
      <c r="C70" s="1444"/>
      <c r="D70" s="1357"/>
      <c r="E70" s="467">
        <f>E6+E10</f>
        <v>86478</v>
      </c>
      <c r="F70" s="820">
        <f t="shared" ref="F70:G70" si="14">F6+F10</f>
        <v>96508.7</v>
      </c>
      <c r="G70" s="467">
        <f t="shared" si="14"/>
        <v>34061</v>
      </c>
      <c r="H70" s="468">
        <f t="shared" si="12"/>
        <v>39.386896089178755</v>
      </c>
      <c r="I70" s="469">
        <f t="shared" si="13"/>
        <v>35.293191183800012</v>
      </c>
    </row>
    <row r="71" spans="1:9" ht="16.5" customHeight="1" x14ac:dyDescent="0.25"/>
    <row r="72" spans="1:9" ht="16.5" customHeight="1" x14ac:dyDescent="0.25"/>
    <row r="73" spans="1:9" ht="16.5" customHeight="1" x14ac:dyDescent="0.25"/>
    <row r="74" spans="1:9" ht="16.5" customHeight="1" x14ac:dyDescent="0.25"/>
    <row r="75" spans="1:9" ht="16.5" customHeight="1" x14ac:dyDescent="0.25"/>
    <row r="76" spans="1:9" ht="16.5" customHeight="1" x14ac:dyDescent="0.25"/>
    <row r="77" spans="1:9" ht="16.5" customHeight="1" x14ac:dyDescent="0.25"/>
    <row r="78" spans="1:9" ht="16.5" customHeight="1" x14ac:dyDescent="0.25"/>
    <row r="79" spans="1:9" ht="16.5" customHeight="1" x14ac:dyDescent="0.25"/>
    <row r="80" spans="1:9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spans="1:9" ht="16.5" customHeight="1" x14ac:dyDescent="0.25"/>
    <row r="98" spans="1:9" ht="15" customHeight="1" thickBot="1" x14ac:dyDescent="0.3">
      <c r="F98" s="94"/>
      <c r="G98" s="443"/>
      <c r="H98" s="71"/>
      <c r="I98" s="8" t="s">
        <v>645</v>
      </c>
    </row>
    <row r="99" spans="1:9" ht="15" customHeight="1" x14ac:dyDescent="0.25">
      <c r="A99" s="72" t="s">
        <v>1</v>
      </c>
      <c r="B99" s="73" t="s">
        <v>2</v>
      </c>
      <c r="C99" s="74" t="s">
        <v>3</v>
      </c>
      <c r="D99" s="73"/>
      <c r="E99" s="19" t="s">
        <v>4</v>
      </c>
      <c r="F99" s="9" t="s">
        <v>559</v>
      </c>
      <c r="G99" s="441" t="s">
        <v>6</v>
      </c>
      <c r="H99" s="75" t="s">
        <v>7</v>
      </c>
      <c r="I99" s="20" t="s">
        <v>7</v>
      </c>
    </row>
    <row r="100" spans="1:9" s="389" customFormat="1" x14ac:dyDescent="0.25">
      <c r="A100" s="77" t="s">
        <v>8</v>
      </c>
      <c r="B100" s="78" t="s">
        <v>9</v>
      </c>
      <c r="C100" s="79" t="s">
        <v>10</v>
      </c>
      <c r="D100" s="80" t="s">
        <v>11</v>
      </c>
      <c r="E100" s="23" t="s">
        <v>150</v>
      </c>
      <c r="F100" s="13" t="s">
        <v>560</v>
      </c>
      <c r="G100" s="1150" t="s">
        <v>517</v>
      </c>
      <c r="H100" s="81" t="s">
        <v>14</v>
      </c>
      <c r="I100" s="24" t="s">
        <v>15</v>
      </c>
    </row>
    <row r="101" spans="1:9" ht="15" customHeight="1" thickBot="1" x14ac:dyDescent="0.3">
      <c r="A101" s="83" t="s">
        <v>16</v>
      </c>
      <c r="B101" s="84" t="s">
        <v>17</v>
      </c>
      <c r="C101" s="85"/>
      <c r="D101" s="86"/>
      <c r="E101" s="27" t="s">
        <v>291</v>
      </c>
      <c r="F101" s="15" t="s">
        <v>291</v>
      </c>
      <c r="G101" s="446"/>
      <c r="H101" s="87"/>
      <c r="I101" s="28"/>
    </row>
    <row r="102" spans="1:9" ht="15" customHeight="1" x14ac:dyDescent="0.25">
      <c r="A102" s="1151" t="s">
        <v>42</v>
      </c>
      <c r="B102" s="1152"/>
      <c r="C102" s="1152"/>
      <c r="D102" s="1153"/>
      <c r="E102" s="594"/>
      <c r="F102" s="1154"/>
      <c r="G102" s="1155"/>
      <c r="H102" s="1156"/>
      <c r="I102" s="596"/>
    </row>
    <row r="103" spans="1:9" ht="15" customHeight="1" x14ac:dyDescent="0.25">
      <c r="A103" s="824" t="s">
        <v>365</v>
      </c>
      <c r="B103" s="1157" t="s">
        <v>626</v>
      </c>
      <c r="C103" s="1144"/>
      <c r="D103" s="821"/>
      <c r="E103" s="665">
        <f>SUM(E105+E106+E107)</f>
        <v>22100</v>
      </c>
      <c r="F103" s="666">
        <f t="shared" ref="F103:G103" si="15">SUM(F105+F106+F107)</f>
        <v>13891.3</v>
      </c>
      <c r="G103" s="665">
        <f t="shared" si="15"/>
        <v>733</v>
      </c>
      <c r="H103" s="475">
        <f>G103/E103*100</f>
        <v>3.316742081447964</v>
      </c>
      <c r="I103" s="476">
        <f>G103/F103*100</f>
        <v>5.2766839676632138</v>
      </c>
    </row>
    <row r="104" spans="1:9" ht="15" customHeight="1" x14ac:dyDescent="0.25">
      <c r="A104" s="824"/>
      <c r="B104" s="1383"/>
      <c r="C104" s="212" t="s">
        <v>293</v>
      </c>
      <c r="D104" s="821"/>
      <c r="E104" s="663"/>
      <c r="F104" s="1384"/>
      <c r="G104" s="665"/>
      <c r="H104" s="475"/>
      <c r="I104" s="476"/>
    </row>
    <row r="105" spans="1:9" x14ac:dyDescent="0.25">
      <c r="A105" s="824"/>
      <c r="B105" s="1158"/>
      <c r="C105" s="221" t="s">
        <v>561</v>
      </c>
      <c r="D105" s="938" t="s">
        <v>134</v>
      </c>
      <c r="E105" s="661">
        <v>17000</v>
      </c>
      <c r="F105" s="662">
        <v>500</v>
      </c>
      <c r="G105" s="585">
        <v>500</v>
      </c>
      <c r="H105" s="480">
        <f>G105/E105*100</f>
        <v>2.9411764705882351</v>
      </c>
      <c r="I105" s="481">
        <f>G105/F105*100</f>
        <v>100</v>
      </c>
    </row>
    <row r="106" spans="1:9" ht="15" customHeight="1" x14ac:dyDescent="0.25">
      <c r="A106" s="824"/>
      <c r="B106" s="1159"/>
      <c r="C106" s="1160" t="s">
        <v>630</v>
      </c>
      <c r="D106" s="938" t="s">
        <v>145</v>
      </c>
      <c r="E106" s="661">
        <v>5100</v>
      </c>
      <c r="F106" s="694">
        <v>7742.3</v>
      </c>
      <c r="G106" s="661">
        <v>233</v>
      </c>
      <c r="H106" s="480">
        <v>0</v>
      </c>
      <c r="I106" s="481">
        <f t="shared" ref="I106:I107" si="16">G106/F106*100</f>
        <v>3.0094416387895069</v>
      </c>
    </row>
    <row r="107" spans="1:9" ht="15" customHeight="1" x14ac:dyDescent="0.25">
      <c r="A107" s="824"/>
      <c r="B107" s="1158"/>
      <c r="C107" s="1160" t="s">
        <v>631</v>
      </c>
      <c r="D107" s="938" t="s">
        <v>577</v>
      </c>
      <c r="E107" s="661">
        <v>0</v>
      </c>
      <c r="F107" s="694">
        <v>5649</v>
      </c>
      <c r="G107" s="661">
        <v>0</v>
      </c>
      <c r="H107" s="480">
        <v>0</v>
      </c>
      <c r="I107" s="481">
        <f t="shared" si="16"/>
        <v>0</v>
      </c>
    </row>
    <row r="108" spans="1:9" ht="15.75" x14ac:dyDescent="0.25">
      <c r="A108" s="1143"/>
      <c r="B108" s="936"/>
      <c r="C108" s="937"/>
      <c r="D108" s="938"/>
      <c r="E108" s="661"/>
      <c r="F108" s="664"/>
      <c r="G108" s="1161"/>
      <c r="H108" s="480"/>
      <c r="I108" s="481"/>
    </row>
    <row r="109" spans="1:9" x14ac:dyDescent="0.25">
      <c r="A109" s="939" t="s">
        <v>409</v>
      </c>
      <c r="B109" s="1459" t="s">
        <v>663</v>
      </c>
      <c r="C109" s="1460"/>
      <c r="D109" s="938"/>
      <c r="E109" s="693">
        <f>E110</f>
        <v>190</v>
      </c>
      <c r="F109" s="652">
        <f t="shared" ref="F109:G109" si="17">F110</f>
        <v>190</v>
      </c>
      <c r="G109" s="693">
        <f t="shared" si="17"/>
        <v>124</v>
      </c>
      <c r="H109" s="475">
        <f>G109/E109*100</f>
        <v>65.26315789473685</v>
      </c>
      <c r="I109" s="476">
        <f>G109/F109*100</f>
        <v>65.26315789473685</v>
      </c>
    </row>
    <row r="110" spans="1:9" x14ac:dyDescent="0.25">
      <c r="A110" s="940"/>
      <c r="B110" s="1158">
        <v>50214</v>
      </c>
      <c r="C110" s="937" t="s">
        <v>614</v>
      </c>
      <c r="D110" s="942" t="s">
        <v>145</v>
      </c>
      <c r="E110" s="702">
        <v>190</v>
      </c>
      <c r="F110" s="703">
        <v>190</v>
      </c>
      <c r="G110" s="704">
        <v>124</v>
      </c>
      <c r="H110" s="480">
        <f t="shared" ref="H110" si="18">G110/E110*100</f>
        <v>65.26315789473685</v>
      </c>
      <c r="I110" s="481">
        <f t="shared" ref="I110" si="19">G110/F110*100</f>
        <v>65.26315789473685</v>
      </c>
    </row>
    <row r="111" spans="1:9" ht="15.75" x14ac:dyDescent="0.25">
      <c r="A111" s="1143"/>
      <c r="B111" s="936"/>
      <c r="C111" s="937"/>
      <c r="D111" s="938"/>
      <c r="E111" s="661"/>
      <c r="F111" s="694"/>
      <c r="G111" s="1161"/>
      <c r="H111" s="480"/>
      <c r="I111" s="481"/>
    </row>
    <row r="112" spans="1:9" x14ac:dyDescent="0.25">
      <c r="A112" s="580" t="s">
        <v>252</v>
      </c>
      <c r="B112" s="1461" t="s">
        <v>256</v>
      </c>
      <c r="C112" s="1462"/>
      <c r="D112" s="582"/>
      <c r="E112" s="583">
        <f>SUM(E113+E118+E121)</f>
        <v>78190</v>
      </c>
      <c r="F112" s="609">
        <f>SUM(F113+F118+F121)</f>
        <v>56151</v>
      </c>
      <c r="G112" s="583">
        <f>SUM(G113+G118+G121)</f>
        <v>30747</v>
      </c>
      <c r="H112" s="475">
        <f>G112/E112*100</f>
        <v>39.323442895510937</v>
      </c>
      <c r="I112" s="927">
        <f>G112/F112*100</f>
        <v>54.757706897472893</v>
      </c>
    </row>
    <row r="113" spans="1:9" x14ac:dyDescent="0.25">
      <c r="A113" s="580"/>
      <c r="B113" s="1141"/>
      <c r="C113" s="1162"/>
      <c r="D113" s="587" t="s">
        <v>142</v>
      </c>
      <c r="E113" s="1163">
        <f>SUM(E114+E115+E116+E117)</f>
        <v>22039</v>
      </c>
      <c r="F113" s="1164">
        <f>SUM(F114+F115+F116+F117)</f>
        <v>0</v>
      </c>
      <c r="G113" s="1163">
        <f>SUM(G114+G115+G116+G117)</f>
        <v>0</v>
      </c>
      <c r="H113" s="480">
        <f t="shared" ref="H113:H130" si="20">G113/E113*100</f>
        <v>0</v>
      </c>
      <c r="I113" s="481">
        <v>0</v>
      </c>
    </row>
    <row r="114" spans="1:9" x14ac:dyDescent="0.25">
      <c r="A114" s="580"/>
      <c r="B114" s="943">
        <v>50115</v>
      </c>
      <c r="C114" s="794" t="s">
        <v>615</v>
      </c>
      <c r="D114" s="794" t="s">
        <v>578</v>
      </c>
      <c r="E114" s="505">
        <v>9000</v>
      </c>
      <c r="F114" s="1334">
        <v>0</v>
      </c>
      <c r="G114" s="585">
        <v>0</v>
      </c>
      <c r="H114" s="480">
        <f t="shared" si="20"/>
        <v>0</v>
      </c>
      <c r="I114" s="481">
        <v>0</v>
      </c>
    </row>
    <row r="115" spans="1:9" x14ac:dyDescent="0.25">
      <c r="A115" s="543"/>
      <c r="B115" s="943">
        <v>50213</v>
      </c>
      <c r="C115" s="794" t="s">
        <v>616</v>
      </c>
      <c r="D115" s="794" t="s">
        <v>578</v>
      </c>
      <c r="E115" s="505">
        <v>35</v>
      </c>
      <c r="F115" s="1334">
        <v>0</v>
      </c>
      <c r="G115" s="585">
        <v>0</v>
      </c>
      <c r="H115" s="480">
        <f t="shared" si="20"/>
        <v>0</v>
      </c>
      <c r="I115" s="481">
        <v>0</v>
      </c>
    </row>
    <row r="116" spans="1:9" x14ac:dyDescent="0.25">
      <c r="A116" s="543"/>
      <c r="B116" s="943">
        <v>50414</v>
      </c>
      <c r="C116" s="794" t="s">
        <v>579</v>
      </c>
      <c r="D116" s="794" t="s">
        <v>578</v>
      </c>
      <c r="E116" s="505">
        <v>13000</v>
      </c>
      <c r="F116" s="1334">
        <v>0</v>
      </c>
      <c r="G116" s="585">
        <v>0</v>
      </c>
      <c r="H116" s="480">
        <f t="shared" si="20"/>
        <v>0</v>
      </c>
      <c r="I116" s="481">
        <v>0</v>
      </c>
    </row>
    <row r="117" spans="1:9" x14ac:dyDescent="0.25">
      <c r="A117" s="543"/>
      <c r="B117" s="943">
        <v>50814</v>
      </c>
      <c r="C117" s="794" t="s">
        <v>580</v>
      </c>
      <c r="D117" s="794" t="s">
        <v>578</v>
      </c>
      <c r="E117" s="505">
        <v>4</v>
      </c>
      <c r="F117" s="1334">
        <v>0</v>
      </c>
      <c r="G117" s="585">
        <v>0</v>
      </c>
      <c r="H117" s="480">
        <f t="shared" si="20"/>
        <v>0</v>
      </c>
      <c r="I117" s="481">
        <v>0</v>
      </c>
    </row>
    <row r="118" spans="1:9" x14ac:dyDescent="0.25">
      <c r="A118" s="543"/>
      <c r="B118" s="943"/>
      <c r="C118" s="587"/>
      <c r="D118" s="587" t="s">
        <v>145</v>
      </c>
      <c r="E118" s="505">
        <f>SUM(E119+E120)</f>
        <v>4508</v>
      </c>
      <c r="F118" s="506">
        <f>SUM(F119+F120)</f>
        <v>4508</v>
      </c>
      <c r="G118" s="505">
        <f>SUM(G119+G120)</f>
        <v>15</v>
      </c>
      <c r="H118" s="480">
        <f t="shared" si="20"/>
        <v>0.33274179236912155</v>
      </c>
      <c r="I118" s="476">
        <f t="shared" ref="I118:I132" si="21">G118/F118*100</f>
        <v>0.33274179236912155</v>
      </c>
    </row>
    <row r="119" spans="1:9" x14ac:dyDescent="0.25">
      <c r="A119" s="543"/>
      <c r="B119" s="504" t="s">
        <v>490</v>
      </c>
      <c r="C119" s="794" t="s">
        <v>617</v>
      </c>
      <c r="D119" s="794" t="s">
        <v>578</v>
      </c>
      <c r="E119" s="505">
        <v>4500</v>
      </c>
      <c r="F119" s="1334">
        <v>4490</v>
      </c>
      <c r="G119" s="585">
        <v>0</v>
      </c>
      <c r="H119" s="480">
        <f t="shared" si="20"/>
        <v>0</v>
      </c>
      <c r="I119" s="481">
        <f t="shared" si="21"/>
        <v>0</v>
      </c>
    </row>
    <row r="120" spans="1:9" x14ac:dyDescent="0.25">
      <c r="A120" s="543"/>
      <c r="B120" s="943">
        <v>51014</v>
      </c>
      <c r="C120" s="794" t="s">
        <v>581</v>
      </c>
      <c r="D120" s="794" t="s">
        <v>578</v>
      </c>
      <c r="E120" s="505">
        <v>8</v>
      </c>
      <c r="F120" s="1334">
        <v>18</v>
      </c>
      <c r="G120" s="585">
        <v>15</v>
      </c>
      <c r="H120" s="480">
        <f t="shared" si="20"/>
        <v>187.5</v>
      </c>
      <c r="I120" s="481">
        <f t="shared" si="21"/>
        <v>83.333333333333343</v>
      </c>
    </row>
    <row r="121" spans="1:9" x14ac:dyDescent="0.25">
      <c r="A121" s="543"/>
      <c r="B121" s="943"/>
      <c r="C121" s="587"/>
      <c r="D121" s="587" t="s">
        <v>258</v>
      </c>
      <c r="E121" s="505">
        <f>SUM(E122,E123,E124,E125,E126,E127,E128,E129)</f>
        <v>51643</v>
      </c>
      <c r="F121" s="506">
        <f>SUM(F122,F123,F124,F125,F126,F127,F128,F129)</f>
        <v>51643</v>
      </c>
      <c r="G121" s="505">
        <f>SUM(G122,G123,G124,G125,G126,G127,G128,G129)</f>
        <v>30732</v>
      </c>
      <c r="H121" s="480">
        <f t="shared" si="20"/>
        <v>59.508549077319287</v>
      </c>
      <c r="I121" s="481">
        <f t="shared" si="21"/>
        <v>59.508549077319287</v>
      </c>
    </row>
    <row r="122" spans="1:9" x14ac:dyDescent="0.25">
      <c r="A122" s="495"/>
      <c r="B122" s="504" t="s">
        <v>491</v>
      </c>
      <c r="C122" s="457" t="s">
        <v>618</v>
      </c>
      <c r="D122" s="794" t="s">
        <v>578</v>
      </c>
      <c r="E122" s="505">
        <v>650</v>
      </c>
      <c r="F122" s="1334">
        <v>650</v>
      </c>
      <c r="G122" s="585">
        <v>0</v>
      </c>
      <c r="H122" s="480">
        <f t="shared" si="20"/>
        <v>0</v>
      </c>
      <c r="I122" s="481">
        <f t="shared" si="21"/>
        <v>0</v>
      </c>
    </row>
    <row r="123" spans="1:9" x14ac:dyDescent="0.25">
      <c r="A123" s="495"/>
      <c r="B123" s="504" t="s">
        <v>492</v>
      </c>
      <c r="C123" s="457" t="s">
        <v>619</v>
      </c>
      <c r="D123" s="794" t="s">
        <v>578</v>
      </c>
      <c r="E123" s="505">
        <v>50</v>
      </c>
      <c r="F123" s="1334">
        <v>50</v>
      </c>
      <c r="G123" s="585">
        <v>0</v>
      </c>
      <c r="H123" s="480">
        <f t="shared" si="20"/>
        <v>0</v>
      </c>
      <c r="I123" s="481">
        <f t="shared" si="21"/>
        <v>0</v>
      </c>
    </row>
    <row r="124" spans="1:9" x14ac:dyDescent="0.25">
      <c r="A124" s="495"/>
      <c r="B124" s="943">
        <v>50308</v>
      </c>
      <c r="C124" s="794" t="s">
        <v>257</v>
      </c>
      <c r="D124" s="794" t="s">
        <v>578</v>
      </c>
      <c r="E124" s="505">
        <v>39</v>
      </c>
      <c r="F124" s="1334">
        <v>39</v>
      </c>
      <c r="G124" s="585">
        <v>38</v>
      </c>
      <c r="H124" s="480">
        <f t="shared" si="20"/>
        <v>97.435897435897431</v>
      </c>
      <c r="I124" s="481">
        <f t="shared" si="21"/>
        <v>97.435897435897431</v>
      </c>
    </row>
    <row r="125" spans="1:9" x14ac:dyDescent="0.25">
      <c r="A125" s="495"/>
      <c r="B125" s="504" t="s">
        <v>493</v>
      </c>
      <c r="C125" s="457" t="s">
        <v>620</v>
      </c>
      <c r="D125" s="794" t="s">
        <v>578</v>
      </c>
      <c r="E125" s="505">
        <v>650</v>
      </c>
      <c r="F125" s="1334">
        <v>650</v>
      </c>
      <c r="G125" s="585">
        <v>50</v>
      </c>
      <c r="H125" s="480">
        <f t="shared" si="20"/>
        <v>7.6923076923076925</v>
      </c>
      <c r="I125" s="481">
        <f t="shared" si="21"/>
        <v>7.6923076923076925</v>
      </c>
    </row>
    <row r="126" spans="1:9" x14ac:dyDescent="0.25">
      <c r="A126" s="589"/>
      <c r="B126" s="1333" t="s">
        <v>494</v>
      </c>
      <c r="C126" s="794" t="s">
        <v>582</v>
      </c>
      <c r="D126" s="794" t="s">
        <v>578</v>
      </c>
      <c r="E126" s="505">
        <v>50</v>
      </c>
      <c r="F126" s="1334">
        <v>50</v>
      </c>
      <c r="G126" s="585">
        <v>0</v>
      </c>
      <c r="H126" s="480">
        <f t="shared" si="20"/>
        <v>0</v>
      </c>
      <c r="I126" s="481">
        <f t="shared" si="21"/>
        <v>0</v>
      </c>
    </row>
    <row r="127" spans="1:9" x14ac:dyDescent="0.25">
      <c r="A127" s="589"/>
      <c r="B127" s="504" t="s">
        <v>495</v>
      </c>
      <c r="C127" s="486" t="s">
        <v>621</v>
      </c>
      <c r="D127" s="794" t="s">
        <v>578</v>
      </c>
      <c r="E127" s="505">
        <v>100</v>
      </c>
      <c r="F127" s="1334">
        <v>100</v>
      </c>
      <c r="G127" s="585">
        <v>0</v>
      </c>
      <c r="H127" s="480">
        <f t="shared" si="20"/>
        <v>0</v>
      </c>
      <c r="I127" s="481">
        <f t="shared" si="21"/>
        <v>0</v>
      </c>
    </row>
    <row r="128" spans="1:9" x14ac:dyDescent="0.25">
      <c r="A128" s="589"/>
      <c r="B128" s="943">
        <v>51508</v>
      </c>
      <c r="C128" s="794" t="s">
        <v>583</v>
      </c>
      <c r="D128" s="794" t="s">
        <v>578</v>
      </c>
      <c r="E128" s="505">
        <v>104</v>
      </c>
      <c r="F128" s="1334">
        <v>104</v>
      </c>
      <c r="G128" s="585">
        <v>0</v>
      </c>
      <c r="H128" s="480">
        <f t="shared" si="20"/>
        <v>0</v>
      </c>
      <c r="I128" s="481">
        <f t="shared" si="21"/>
        <v>0</v>
      </c>
    </row>
    <row r="129" spans="1:9" ht="15.75" thickBot="1" x14ac:dyDescent="0.3">
      <c r="A129" s="1165"/>
      <c r="B129" s="1335">
        <v>80033020509</v>
      </c>
      <c r="C129" s="1336" t="s">
        <v>622</v>
      </c>
      <c r="D129" s="1336" t="s">
        <v>578</v>
      </c>
      <c r="E129" s="1219">
        <v>50000</v>
      </c>
      <c r="F129" s="1337">
        <v>50000</v>
      </c>
      <c r="G129" s="1311">
        <v>30644</v>
      </c>
      <c r="H129" s="480">
        <f t="shared" si="20"/>
        <v>61.287999999999997</v>
      </c>
      <c r="I129" s="481">
        <f t="shared" si="21"/>
        <v>61.287999999999997</v>
      </c>
    </row>
    <row r="130" spans="1:9" ht="16.5" thickBot="1" x14ac:dyDescent="0.3">
      <c r="A130" s="1443" t="s">
        <v>43</v>
      </c>
      <c r="B130" s="1444"/>
      <c r="C130" s="1444"/>
      <c r="D130" s="944"/>
      <c r="E130" s="533">
        <f>E103+E109+E112</f>
        <v>100480</v>
      </c>
      <c r="F130" s="534">
        <f>F103+F109+F112</f>
        <v>70232.3</v>
      </c>
      <c r="G130" s="533">
        <f>G103+G109+G112</f>
        <v>31604</v>
      </c>
      <c r="H130" s="468">
        <f t="shared" si="20"/>
        <v>31.453025477707008</v>
      </c>
      <c r="I130" s="469">
        <f t="shared" si="21"/>
        <v>44.999238242233275</v>
      </c>
    </row>
    <row r="131" spans="1:9" ht="15.75" thickBot="1" x14ac:dyDescent="0.3">
      <c r="A131" s="1140"/>
      <c r="B131" s="620"/>
      <c r="C131" s="620"/>
      <c r="D131" s="620"/>
      <c r="E131" s="620"/>
      <c r="F131" s="630"/>
      <c r="G131" s="639"/>
      <c r="H131" s="621"/>
      <c r="I131" s="1402"/>
    </row>
    <row r="132" spans="1:9" ht="16.5" thickBot="1" x14ac:dyDescent="0.3">
      <c r="A132" s="1401" t="s">
        <v>44</v>
      </c>
      <c r="B132" s="239"/>
      <c r="C132" s="239"/>
      <c r="D132" s="1230"/>
      <c r="E132" s="723">
        <f>E70+E130</f>
        <v>186958</v>
      </c>
      <c r="F132" s="724">
        <f>F70+F130</f>
        <v>166741</v>
      </c>
      <c r="G132" s="723">
        <f>G70+G130</f>
        <v>65665</v>
      </c>
      <c r="H132" s="193">
        <f>G132/E132*100</f>
        <v>35.122861819232128</v>
      </c>
      <c r="I132" s="713">
        <f t="shared" si="21"/>
        <v>39.381435879597696</v>
      </c>
    </row>
  </sheetData>
  <mergeCells count="6">
    <mergeCell ref="B109:C109"/>
    <mergeCell ref="B112:C112"/>
    <mergeCell ref="A130:C130"/>
    <mergeCell ref="B10:C10"/>
    <mergeCell ref="A70:C70"/>
    <mergeCell ref="B58:C58"/>
  </mergeCells>
  <pageMargins left="0.31496062992125984" right="0" top="0.39370078740157483" bottom="0.19685039370078741" header="0" footer="0"/>
  <pageSetup paperSize="9" scale="7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75"/>
  <sheetViews>
    <sheetView topLeftCell="A51" zoomScaleNormal="100" workbookViewId="0">
      <selection activeCell="L73" sqref="L73"/>
    </sheetView>
  </sheetViews>
  <sheetFormatPr defaultRowHeight="15" x14ac:dyDescent="0.25"/>
  <cols>
    <col min="2" max="2" width="13.42578125" customWidth="1"/>
    <col min="3" max="3" width="57.42578125" customWidth="1"/>
    <col min="4" max="4" width="46.85546875" customWidth="1"/>
    <col min="5" max="5" width="12.7109375" customWidth="1"/>
    <col min="6" max="6" width="16" customWidth="1"/>
    <col min="7" max="7" width="11.140625" style="427" customWidth="1"/>
    <col min="8" max="8" width="11.140625" customWidth="1"/>
    <col min="9" max="9" width="10.85546875" customWidth="1"/>
  </cols>
  <sheetData>
    <row r="3" spans="1:9" ht="18" x14ac:dyDescent="0.25">
      <c r="A3" s="101" t="s">
        <v>151</v>
      </c>
      <c r="B3" s="30"/>
      <c r="C3" s="102"/>
      <c r="D3" s="30"/>
      <c r="E3" s="30"/>
      <c r="F3" s="31"/>
      <c r="G3" s="430"/>
      <c r="H3" s="30"/>
      <c r="I3" s="30"/>
    </row>
    <row r="4" spans="1:9" ht="16.5" thickBot="1" x14ac:dyDescent="0.3">
      <c r="A4" s="30"/>
      <c r="B4" s="101"/>
      <c r="C4" s="101"/>
      <c r="D4" s="30"/>
      <c r="E4" s="103"/>
      <c r="F4" s="31"/>
      <c r="G4" s="430"/>
      <c r="H4" s="30"/>
      <c r="I4" s="1016" t="s">
        <v>646</v>
      </c>
    </row>
    <row r="5" spans="1:9" x14ac:dyDescent="0.25">
      <c r="A5" s="54" t="s">
        <v>1</v>
      </c>
      <c r="B5" s="56" t="s">
        <v>2</v>
      </c>
      <c r="C5" s="55" t="s">
        <v>3</v>
      </c>
      <c r="D5" s="57"/>
      <c r="E5" s="104" t="s">
        <v>4</v>
      </c>
      <c r="F5" s="95" t="s">
        <v>5</v>
      </c>
      <c r="G5" s="433" t="s">
        <v>52</v>
      </c>
      <c r="H5" s="56" t="s">
        <v>53</v>
      </c>
      <c r="I5" s="105" t="s">
        <v>53</v>
      </c>
    </row>
    <row r="6" spans="1:9" x14ac:dyDescent="0.25">
      <c r="A6" s="58" t="s">
        <v>8</v>
      </c>
      <c r="B6" s="60" t="s">
        <v>9</v>
      </c>
      <c r="C6" s="59" t="s">
        <v>10</v>
      </c>
      <c r="D6" s="61" t="s">
        <v>11</v>
      </c>
      <c r="E6" s="106" t="s">
        <v>152</v>
      </c>
      <c r="F6" s="96" t="s">
        <v>13</v>
      </c>
      <c r="G6" s="144" t="s">
        <v>517</v>
      </c>
      <c r="H6" s="60" t="s">
        <v>55</v>
      </c>
      <c r="I6" s="107" t="s">
        <v>55</v>
      </c>
    </row>
    <row r="7" spans="1:9" ht="15.75" thickBot="1" x14ac:dyDescent="0.3">
      <c r="A7" s="108" t="s">
        <v>16</v>
      </c>
      <c r="B7" s="64" t="s">
        <v>17</v>
      </c>
      <c r="C7" s="67"/>
      <c r="D7" s="65"/>
      <c r="E7" s="109" t="s">
        <v>291</v>
      </c>
      <c r="F7" s="97" t="s">
        <v>291</v>
      </c>
      <c r="G7" s="434"/>
      <c r="H7" s="64" t="s">
        <v>14</v>
      </c>
      <c r="I7" s="110" t="s">
        <v>15</v>
      </c>
    </row>
    <row r="8" spans="1:9" ht="15.75" x14ac:dyDescent="0.25">
      <c r="A8" s="736" t="s">
        <v>18</v>
      </c>
      <c r="B8" s="737"/>
      <c r="C8" s="737"/>
      <c r="D8" s="737"/>
      <c r="E8" s="737"/>
      <c r="F8" s="737"/>
      <c r="G8" s="451"/>
      <c r="H8" s="737"/>
      <c r="I8" s="738"/>
    </row>
    <row r="9" spans="1:9" x14ac:dyDescent="0.25">
      <c r="A9" s="379" t="s">
        <v>366</v>
      </c>
      <c r="B9" s="215" t="s">
        <v>664</v>
      </c>
      <c r="C9" s="213"/>
      <c r="D9" s="3"/>
      <c r="E9" s="283">
        <f>E10</f>
        <v>1500</v>
      </c>
      <c r="F9" s="383">
        <f>F10</f>
        <v>1500</v>
      </c>
      <c r="G9" s="283">
        <f>G10</f>
        <v>679</v>
      </c>
      <c r="H9" s="1167">
        <f>G9/E9*100</f>
        <v>45.266666666666666</v>
      </c>
      <c r="I9" s="189">
        <f>G9/F9*100</f>
        <v>45.266666666666666</v>
      </c>
    </row>
    <row r="10" spans="1:9" x14ac:dyDescent="0.25">
      <c r="A10" s="1168"/>
      <c r="B10" s="212"/>
      <c r="C10" s="212" t="s">
        <v>293</v>
      </c>
      <c r="D10" s="417" t="s">
        <v>167</v>
      </c>
      <c r="E10" s="1084">
        <f>SUM(E11,E12,E13,E14,E15)</f>
        <v>1500</v>
      </c>
      <c r="F10" s="1083">
        <f>SUM(F11,F12,F13,F14,F15)</f>
        <v>1500</v>
      </c>
      <c r="G10" s="1084">
        <f>SUM(G11,G12,G13,G14,G15)</f>
        <v>679</v>
      </c>
      <c r="H10" s="186">
        <f t="shared" ref="H10" si="0">G10/E10*100</f>
        <v>45.266666666666666</v>
      </c>
      <c r="I10" s="185">
        <f t="shared" ref="I10:I15" si="1">G10/F10*100</f>
        <v>45.266666666666666</v>
      </c>
    </row>
    <row r="11" spans="1:9" x14ac:dyDescent="0.25">
      <c r="A11" s="250"/>
      <c r="B11" s="1338">
        <v>999</v>
      </c>
      <c r="C11" s="1339"/>
      <c r="D11" s="216" t="s">
        <v>584</v>
      </c>
      <c r="E11" s="1084">
        <v>0</v>
      </c>
      <c r="F11" s="1083">
        <v>100</v>
      </c>
      <c r="G11" s="1084">
        <v>5</v>
      </c>
      <c r="H11" s="186">
        <v>0</v>
      </c>
      <c r="I11" s="185">
        <f t="shared" si="1"/>
        <v>5</v>
      </c>
    </row>
    <row r="12" spans="1:9" ht="15.75" x14ac:dyDescent="0.25">
      <c r="A12" s="330"/>
      <c r="B12" s="1340"/>
      <c r="C12" s="1341" t="s">
        <v>367</v>
      </c>
      <c r="D12" s="216" t="s">
        <v>144</v>
      </c>
      <c r="E12" s="327">
        <v>200</v>
      </c>
      <c r="F12" s="1342">
        <v>200</v>
      </c>
      <c r="G12" s="447">
        <v>100</v>
      </c>
      <c r="H12" s="190">
        <f t="shared" ref="H12:H14" si="2">G12/E12*100</f>
        <v>50</v>
      </c>
      <c r="I12" s="185">
        <f t="shared" si="1"/>
        <v>50</v>
      </c>
    </row>
    <row r="13" spans="1:9" ht="15.75" x14ac:dyDescent="0.25">
      <c r="A13" s="330"/>
      <c r="B13" s="1340">
        <v>999</v>
      </c>
      <c r="C13" s="1341" t="s">
        <v>369</v>
      </c>
      <c r="D13" s="216" t="s">
        <v>144</v>
      </c>
      <c r="E13" s="327">
        <v>800</v>
      </c>
      <c r="F13" s="1342">
        <v>600</v>
      </c>
      <c r="G13" s="447">
        <v>221</v>
      </c>
      <c r="H13" s="190">
        <f t="shared" si="2"/>
        <v>27.625</v>
      </c>
      <c r="I13" s="185">
        <f t="shared" si="1"/>
        <v>36.833333333333336</v>
      </c>
    </row>
    <row r="14" spans="1:9" ht="15.75" x14ac:dyDescent="0.25">
      <c r="A14" s="330"/>
      <c r="B14" s="1340"/>
      <c r="C14" s="1341" t="s">
        <v>368</v>
      </c>
      <c r="D14" s="216" t="s">
        <v>479</v>
      </c>
      <c r="E14" s="327">
        <v>500</v>
      </c>
      <c r="F14" s="1342">
        <v>500</v>
      </c>
      <c r="G14" s="447">
        <v>295</v>
      </c>
      <c r="H14" s="190">
        <f t="shared" si="2"/>
        <v>59</v>
      </c>
      <c r="I14" s="185">
        <f t="shared" si="1"/>
        <v>59</v>
      </c>
    </row>
    <row r="15" spans="1:9" ht="15.75" x14ac:dyDescent="0.25">
      <c r="A15" s="330"/>
      <c r="B15" s="1340">
        <v>999</v>
      </c>
      <c r="C15" s="1341"/>
      <c r="D15" s="216" t="s">
        <v>139</v>
      </c>
      <c r="E15" s="327">
        <v>0</v>
      </c>
      <c r="F15" s="1342">
        <v>100</v>
      </c>
      <c r="G15" s="447">
        <v>58</v>
      </c>
      <c r="H15" s="190">
        <v>0</v>
      </c>
      <c r="I15" s="185">
        <f t="shared" si="1"/>
        <v>57.999999999999993</v>
      </c>
    </row>
    <row r="16" spans="1:9" ht="15.75" x14ac:dyDescent="0.25">
      <c r="A16" s="330"/>
      <c r="B16" s="1169"/>
      <c r="C16" s="1170"/>
      <c r="D16" s="1222"/>
      <c r="E16" s="1171"/>
      <c r="F16" s="1172"/>
      <c r="G16" s="1173"/>
      <c r="H16" s="191"/>
      <c r="I16" s="196"/>
    </row>
    <row r="17" spans="1:9" x14ac:dyDescent="0.25">
      <c r="A17" s="246" t="s">
        <v>600</v>
      </c>
      <c r="B17" s="212" t="s">
        <v>626</v>
      </c>
      <c r="C17" s="246"/>
      <c r="D17" s="1223"/>
      <c r="E17" s="283">
        <f>SUM(E19)</f>
        <v>0</v>
      </c>
      <c r="F17" s="383">
        <f>SUM(F19)</f>
        <v>7340.8</v>
      </c>
      <c r="G17" s="283">
        <f>SUM(G19)</f>
        <v>7341</v>
      </c>
      <c r="H17" s="188">
        <v>0</v>
      </c>
      <c r="I17" s="189">
        <f>G17/F17*100</f>
        <v>100.00272449869223</v>
      </c>
    </row>
    <row r="18" spans="1:9" x14ac:dyDescent="0.25">
      <c r="A18" s="250"/>
      <c r="B18" s="1223"/>
      <c r="C18" s="471" t="s">
        <v>293</v>
      </c>
      <c r="D18" s="1223"/>
      <c r="E18" s="283"/>
      <c r="F18" s="383"/>
      <c r="G18" s="283"/>
      <c r="H18" s="188"/>
      <c r="I18" s="189"/>
    </row>
    <row r="19" spans="1:9" x14ac:dyDescent="0.25">
      <c r="A19" s="250"/>
      <c r="B19" s="1223"/>
      <c r="C19" s="327" t="s">
        <v>601</v>
      </c>
      <c r="D19" s="230" t="s">
        <v>670</v>
      </c>
      <c r="E19" s="1224" t="s">
        <v>602</v>
      </c>
      <c r="F19" s="1225">
        <v>7340.8</v>
      </c>
      <c r="G19" s="1226">
        <v>7341</v>
      </c>
      <c r="H19" s="190">
        <v>0</v>
      </c>
      <c r="I19" s="185">
        <f t="shared" ref="I19" si="3">G19/F19*100</f>
        <v>100.00272449869223</v>
      </c>
    </row>
    <row r="20" spans="1:9" ht="15.75" x14ac:dyDescent="0.25">
      <c r="A20" s="330"/>
      <c r="B20" s="327"/>
      <c r="C20" s="327"/>
      <c r="D20" s="327"/>
      <c r="E20" s="327"/>
      <c r="F20" s="327"/>
      <c r="G20" s="447"/>
      <c r="H20" s="660"/>
      <c r="I20" s="331"/>
    </row>
    <row r="21" spans="1:9" x14ac:dyDescent="0.25">
      <c r="A21" s="258" t="s">
        <v>153</v>
      </c>
      <c r="B21" s="318" t="s">
        <v>662</v>
      </c>
      <c r="C21" s="318"/>
      <c r="D21" s="267"/>
      <c r="E21" s="729">
        <f>SUM(E22:E34)</f>
        <v>17260</v>
      </c>
      <c r="F21" s="546">
        <f>SUM(F22:F34)</f>
        <v>17697.400000000001</v>
      </c>
      <c r="G21" s="729">
        <f>SUM(G22:G34)</f>
        <v>8010</v>
      </c>
      <c r="H21" s="1195">
        <f>G21/E21*100</f>
        <v>46.407879490150641</v>
      </c>
      <c r="I21" s="1196">
        <f>G21/F21*100</f>
        <v>45.260885779832059</v>
      </c>
    </row>
    <row r="22" spans="1:9" x14ac:dyDescent="0.25">
      <c r="A22" s="258"/>
      <c r="B22" s="325">
        <v>611</v>
      </c>
      <c r="C22" s="253" t="s">
        <v>154</v>
      </c>
      <c r="D22" s="230" t="s">
        <v>155</v>
      </c>
      <c r="E22" s="1197">
        <v>1900</v>
      </c>
      <c r="F22" s="664">
        <v>1900</v>
      </c>
      <c r="G22" s="1197">
        <v>1006</v>
      </c>
      <c r="H22" s="1198">
        <f t="shared" ref="H22:H24" si="4">G22/E22*100</f>
        <v>52.94736842105263</v>
      </c>
      <c r="I22" s="1199">
        <f t="shared" ref="I22:I24" si="5">G22/F22*100</f>
        <v>52.94736842105263</v>
      </c>
    </row>
    <row r="23" spans="1:9" x14ac:dyDescent="0.25">
      <c r="A23" s="258"/>
      <c r="B23" s="317" t="s">
        <v>156</v>
      </c>
      <c r="C23" s="253" t="s">
        <v>157</v>
      </c>
      <c r="D23" s="316" t="s">
        <v>158</v>
      </c>
      <c r="E23" s="1197">
        <v>1900</v>
      </c>
      <c r="F23" s="664">
        <v>1900</v>
      </c>
      <c r="G23" s="1197">
        <v>1011</v>
      </c>
      <c r="H23" s="1198">
        <f t="shared" si="4"/>
        <v>53.210526315789473</v>
      </c>
      <c r="I23" s="1199">
        <f t="shared" si="5"/>
        <v>53.210526315789473</v>
      </c>
    </row>
    <row r="24" spans="1:9" x14ac:dyDescent="0.25">
      <c r="A24" s="232"/>
      <c r="B24" s="317" t="s">
        <v>159</v>
      </c>
      <c r="C24" s="253" t="s">
        <v>160</v>
      </c>
      <c r="D24" s="316" t="s">
        <v>161</v>
      </c>
      <c r="E24" s="1197">
        <v>2600</v>
      </c>
      <c r="F24" s="664">
        <v>2600</v>
      </c>
      <c r="G24" s="1197">
        <v>1064</v>
      </c>
      <c r="H24" s="1198">
        <f t="shared" si="4"/>
        <v>40.92307692307692</v>
      </c>
      <c r="I24" s="1199">
        <f t="shared" si="5"/>
        <v>40.92307692307692</v>
      </c>
    </row>
    <row r="25" spans="1:9" ht="15" customHeight="1" x14ac:dyDescent="0.25">
      <c r="A25" s="232"/>
      <c r="B25" s="317" t="s">
        <v>162</v>
      </c>
      <c r="C25" s="230" t="s">
        <v>163</v>
      </c>
      <c r="D25" s="253" t="s">
        <v>164</v>
      </c>
      <c r="E25" s="1197">
        <v>648</v>
      </c>
      <c r="F25" s="664">
        <v>463</v>
      </c>
      <c r="G25" s="1197">
        <v>258</v>
      </c>
      <c r="H25" s="1198">
        <f>G25/E25*100</f>
        <v>39.814814814814817</v>
      </c>
      <c r="I25" s="1199">
        <f>G25/F25*100</f>
        <v>55.723542116630668</v>
      </c>
    </row>
    <row r="26" spans="1:9" x14ac:dyDescent="0.25">
      <c r="A26" s="232"/>
      <c r="B26" s="317"/>
      <c r="C26" s="230" t="s">
        <v>410</v>
      </c>
      <c r="D26" s="230" t="s">
        <v>165</v>
      </c>
      <c r="E26" s="1197">
        <v>50</v>
      </c>
      <c r="F26" s="664">
        <v>140</v>
      </c>
      <c r="G26" s="1197">
        <v>55</v>
      </c>
      <c r="H26" s="1198">
        <f>G26/E26*100</f>
        <v>110.00000000000001</v>
      </c>
      <c r="I26" s="1199">
        <f>G26/F26*100</f>
        <v>39.285714285714285</v>
      </c>
    </row>
    <row r="27" spans="1:9" x14ac:dyDescent="0.25">
      <c r="A27" s="232"/>
      <c r="B27" s="317"/>
      <c r="C27" s="253" t="s">
        <v>166</v>
      </c>
      <c r="D27" s="230" t="s">
        <v>167</v>
      </c>
      <c r="E27" s="1197">
        <v>330</v>
      </c>
      <c r="F27" s="664">
        <v>330</v>
      </c>
      <c r="G27" s="1197">
        <v>70</v>
      </c>
      <c r="H27" s="1200">
        <f t="shared" ref="H27:H34" si="6">G27/E27*100</f>
        <v>21.212121212121211</v>
      </c>
      <c r="I27" s="1199">
        <f t="shared" ref="I27:I34" si="7">G27/F27*100</f>
        <v>21.212121212121211</v>
      </c>
    </row>
    <row r="28" spans="1:9" x14ac:dyDescent="0.25">
      <c r="A28" s="232"/>
      <c r="B28" s="317" t="s">
        <v>168</v>
      </c>
      <c r="C28" s="230" t="s">
        <v>169</v>
      </c>
      <c r="D28" s="502" t="s">
        <v>167</v>
      </c>
      <c r="E28" s="1197">
        <v>1</v>
      </c>
      <c r="F28" s="664">
        <v>201</v>
      </c>
      <c r="G28" s="1197">
        <v>0</v>
      </c>
      <c r="H28" s="1200">
        <f t="shared" si="6"/>
        <v>0</v>
      </c>
      <c r="I28" s="1201">
        <f t="shared" si="7"/>
        <v>0</v>
      </c>
    </row>
    <row r="29" spans="1:9" x14ac:dyDescent="0.25">
      <c r="A29" s="258"/>
      <c r="B29" s="318"/>
      <c r="C29" s="253" t="s">
        <v>170</v>
      </c>
      <c r="D29" s="253" t="s">
        <v>171</v>
      </c>
      <c r="E29" s="1197">
        <v>270</v>
      </c>
      <c r="F29" s="664">
        <v>270</v>
      </c>
      <c r="G29" s="1197">
        <v>85</v>
      </c>
      <c r="H29" s="1198">
        <f t="shared" si="6"/>
        <v>31.481481481481481</v>
      </c>
      <c r="I29" s="1199">
        <f t="shared" si="7"/>
        <v>31.481481481481481</v>
      </c>
    </row>
    <row r="30" spans="1:9" x14ac:dyDescent="0.25">
      <c r="A30" s="232"/>
      <c r="B30" s="252"/>
      <c r="C30" s="253" t="s">
        <v>287</v>
      </c>
      <c r="D30" s="253" t="s">
        <v>172</v>
      </c>
      <c r="E30" s="1197">
        <v>3000</v>
      </c>
      <c r="F30" s="664">
        <v>3080</v>
      </c>
      <c r="G30" s="1197">
        <v>1737</v>
      </c>
      <c r="H30" s="1198">
        <f t="shared" si="6"/>
        <v>57.9</v>
      </c>
      <c r="I30" s="1199">
        <f t="shared" si="7"/>
        <v>56.396103896103902</v>
      </c>
    </row>
    <row r="31" spans="1:9" x14ac:dyDescent="0.25">
      <c r="A31" s="232"/>
      <c r="B31" s="317" t="s">
        <v>411</v>
      </c>
      <c r="C31" s="253" t="s">
        <v>412</v>
      </c>
      <c r="D31" s="253" t="s">
        <v>172</v>
      </c>
      <c r="E31" s="1197">
        <v>927</v>
      </c>
      <c r="F31" s="664">
        <v>957</v>
      </c>
      <c r="G31" s="1197">
        <v>306</v>
      </c>
      <c r="H31" s="1198">
        <f t="shared" si="6"/>
        <v>33.009708737864081</v>
      </c>
      <c r="I31" s="1199">
        <f t="shared" si="7"/>
        <v>31.974921630094045</v>
      </c>
    </row>
    <row r="32" spans="1:9" x14ac:dyDescent="0.25">
      <c r="A32" s="232"/>
      <c r="B32" s="317" t="s">
        <v>413</v>
      </c>
      <c r="C32" s="253" t="s">
        <v>414</v>
      </c>
      <c r="D32" s="253" t="s">
        <v>164</v>
      </c>
      <c r="E32" s="1197">
        <v>5034</v>
      </c>
      <c r="F32" s="664">
        <v>5034</v>
      </c>
      <c r="G32" s="1197">
        <v>2392</v>
      </c>
      <c r="H32" s="1202">
        <f t="shared" si="6"/>
        <v>47.516885180770757</v>
      </c>
      <c r="I32" s="1203">
        <f t="shared" si="7"/>
        <v>47.516885180770757</v>
      </c>
    </row>
    <row r="33" spans="1:9" x14ac:dyDescent="0.25">
      <c r="A33" s="320"/>
      <c r="B33" s="235"/>
      <c r="C33" s="827" t="s">
        <v>599</v>
      </c>
      <c r="D33" s="264" t="s">
        <v>416</v>
      </c>
      <c r="E33" s="1204"/>
      <c r="F33" s="1205"/>
      <c r="G33" s="1204"/>
      <c r="H33" s="1206"/>
      <c r="I33" s="1207"/>
    </row>
    <row r="34" spans="1:9" x14ac:dyDescent="0.25">
      <c r="A34" s="255"/>
      <c r="B34" s="412"/>
      <c r="C34" s="266" t="s">
        <v>415</v>
      </c>
      <c r="D34" s="657" t="s">
        <v>417</v>
      </c>
      <c r="E34" s="1208">
        <v>600</v>
      </c>
      <c r="F34" s="1209">
        <v>822.4</v>
      </c>
      <c r="G34" s="1208">
        <v>26</v>
      </c>
      <c r="H34" s="1210">
        <f t="shared" si="6"/>
        <v>4.3333333333333339</v>
      </c>
      <c r="I34" s="1211">
        <f t="shared" si="7"/>
        <v>3.1614785992217898</v>
      </c>
    </row>
    <row r="35" spans="1:9" x14ac:dyDescent="0.25">
      <c r="A35" s="232"/>
      <c r="B35" s="252"/>
      <c r="C35" s="236"/>
      <c r="D35" s="415"/>
      <c r="E35" s="702"/>
      <c r="F35" s="702"/>
      <c r="G35" s="726"/>
      <c r="H35" s="725"/>
      <c r="I35" s="413"/>
    </row>
    <row r="36" spans="1:9" x14ac:dyDescent="0.25">
      <c r="A36" s="258" t="s">
        <v>173</v>
      </c>
      <c r="B36" s="318" t="s">
        <v>665</v>
      </c>
      <c r="C36" s="326"/>
      <c r="D36" s="326"/>
      <c r="E36" s="665">
        <f>SUM(E37:E41)</f>
        <v>765</v>
      </c>
      <c r="F36" s="666">
        <f>SUM(F37:F41)</f>
        <v>775.4</v>
      </c>
      <c r="G36" s="673">
        <f>SUM(G37:G41)</f>
        <v>313</v>
      </c>
      <c r="H36" s="475">
        <f>G36/E36*100</f>
        <v>40.915032679738559</v>
      </c>
      <c r="I36" s="189">
        <f>G36/F36*100</f>
        <v>40.366262574155279</v>
      </c>
    </row>
    <row r="37" spans="1:9" x14ac:dyDescent="0.25">
      <c r="A37" s="1041"/>
      <c r="B37" s="235"/>
      <c r="C37" s="213" t="s">
        <v>270</v>
      </c>
      <c r="D37" s="213"/>
      <c r="E37" s="904"/>
      <c r="F37" s="1214"/>
      <c r="G37" s="1215"/>
      <c r="H37" s="887"/>
      <c r="I37" s="247"/>
    </row>
    <row r="38" spans="1:9" x14ac:dyDescent="0.25">
      <c r="A38" s="1212"/>
      <c r="B38" s="369"/>
      <c r="C38" s="414" t="s">
        <v>271</v>
      </c>
      <c r="D38" s="414" t="s">
        <v>174</v>
      </c>
      <c r="E38" s="906">
        <v>415</v>
      </c>
      <c r="F38" s="1216">
        <v>325</v>
      </c>
      <c r="G38" s="1217">
        <v>131</v>
      </c>
      <c r="H38" s="328">
        <f>G38/E38*100</f>
        <v>31.566265060240962</v>
      </c>
      <c r="I38" s="329">
        <f>G38/F38*100</f>
        <v>40.307692307692307</v>
      </c>
    </row>
    <row r="39" spans="1:9" x14ac:dyDescent="0.25">
      <c r="A39" s="1042"/>
      <c r="B39" s="412"/>
      <c r="C39" s="415" t="s">
        <v>272</v>
      </c>
      <c r="D39" s="415"/>
      <c r="E39" s="905"/>
      <c r="F39" s="1101"/>
      <c r="G39" s="1218"/>
      <c r="H39" s="879"/>
      <c r="I39" s="100"/>
    </row>
    <row r="40" spans="1:9" x14ac:dyDescent="0.25">
      <c r="A40" s="1040"/>
      <c r="B40" s="317" t="s">
        <v>175</v>
      </c>
      <c r="C40" s="253" t="s">
        <v>176</v>
      </c>
      <c r="D40" s="253" t="s">
        <v>174</v>
      </c>
      <c r="E40" s="505">
        <v>250</v>
      </c>
      <c r="F40" s="506">
        <v>350.4</v>
      </c>
      <c r="G40" s="674">
        <v>165</v>
      </c>
      <c r="H40" s="480">
        <f>G40/E40*100</f>
        <v>66</v>
      </c>
      <c r="I40" s="185">
        <f>G40/F40*100</f>
        <v>47.089041095890416</v>
      </c>
    </row>
    <row r="41" spans="1:9" ht="15.75" thickBot="1" x14ac:dyDescent="0.3">
      <c r="A41" s="1213"/>
      <c r="B41" s="739"/>
      <c r="C41" s="740" t="s">
        <v>177</v>
      </c>
      <c r="D41" s="359" t="s">
        <v>167</v>
      </c>
      <c r="E41" s="1219">
        <v>100</v>
      </c>
      <c r="F41" s="1220">
        <v>100</v>
      </c>
      <c r="G41" s="1221">
        <v>17</v>
      </c>
      <c r="H41" s="530">
        <f>G41/E41*100</f>
        <v>17</v>
      </c>
      <c r="I41" s="741">
        <f>G41/F41*100</f>
        <v>17</v>
      </c>
    </row>
    <row r="42" spans="1:9" ht="16.5" thickBot="1" x14ac:dyDescent="0.3">
      <c r="A42" s="1467" t="s">
        <v>28</v>
      </c>
      <c r="B42" s="1468"/>
      <c r="C42" s="1468"/>
      <c r="D42" s="268"/>
      <c r="E42" s="607">
        <f>E21+E36+E9+E18</f>
        <v>19525</v>
      </c>
      <c r="F42" s="608">
        <f>F21+F36+F9+F18+F17</f>
        <v>27313.600000000002</v>
      </c>
      <c r="G42" s="607">
        <f>G21+G36+G9+G18+G17</f>
        <v>16343</v>
      </c>
      <c r="H42" s="184">
        <f>G42/E42*100</f>
        <v>83.702944942381563</v>
      </c>
      <c r="I42" s="194">
        <f>G42/F42*100</f>
        <v>59.834661121199694</v>
      </c>
    </row>
    <row r="43" spans="1:9" ht="15.75" x14ac:dyDescent="0.25">
      <c r="A43" s="269"/>
      <c r="B43" s="269"/>
      <c r="C43" s="269"/>
      <c r="D43" s="270"/>
      <c r="E43" s="915"/>
      <c r="F43" s="915"/>
      <c r="G43" s="915"/>
      <c r="H43" s="293"/>
      <c r="I43" s="294"/>
    </row>
    <row r="44" spans="1:9" ht="15.75" x14ac:dyDescent="0.25">
      <c r="A44" s="269"/>
      <c r="B44" s="269"/>
      <c r="C44" s="269"/>
      <c r="D44" s="270"/>
      <c r="E44" s="915"/>
      <c r="F44" s="915"/>
      <c r="G44" s="915"/>
      <c r="H44" s="293"/>
      <c r="I44" s="294"/>
    </row>
    <row r="45" spans="1:9" ht="15.75" x14ac:dyDescent="0.25">
      <c r="A45" s="269"/>
      <c r="B45" s="269"/>
      <c r="C45" s="269"/>
      <c r="D45" s="270"/>
      <c r="E45" s="915"/>
      <c r="F45" s="915"/>
      <c r="G45" s="915"/>
      <c r="H45" s="293"/>
      <c r="I45" s="294"/>
    </row>
    <row r="46" spans="1:9" ht="15.75" x14ac:dyDescent="0.25">
      <c r="A46" s="269"/>
      <c r="B46" s="269"/>
      <c r="C46" s="269"/>
      <c r="D46" s="270"/>
      <c r="E46" s="915"/>
      <c r="F46" s="915"/>
      <c r="G46" s="915"/>
      <c r="H46" s="293"/>
      <c r="I46" s="294"/>
    </row>
    <row r="47" spans="1:9" ht="15.75" x14ac:dyDescent="0.25">
      <c r="A47" s="269"/>
      <c r="B47" s="269"/>
      <c r="C47" s="269"/>
      <c r="D47" s="270"/>
      <c r="E47" s="915"/>
      <c r="F47" s="915"/>
      <c r="G47" s="915"/>
      <c r="H47" s="293"/>
      <c r="I47" s="294"/>
    </row>
    <row r="48" spans="1:9" ht="15.75" x14ac:dyDescent="0.25">
      <c r="A48" s="269"/>
      <c r="B48" s="269"/>
      <c r="C48" s="269"/>
      <c r="D48" s="270"/>
      <c r="E48" s="915"/>
      <c r="F48" s="915"/>
      <c r="G48" s="915"/>
      <c r="H48" s="293"/>
      <c r="I48" s="294"/>
    </row>
    <row r="49" spans="1:10" ht="15.75" x14ac:dyDescent="0.25">
      <c r="A49" s="269"/>
      <c r="B49" s="269"/>
      <c r="C49" s="269"/>
      <c r="D49" s="270"/>
      <c r="E49" s="915"/>
      <c r="F49" s="915"/>
      <c r="G49" s="915"/>
      <c r="H49" s="293"/>
      <c r="I49" s="294"/>
    </row>
    <row r="50" spans="1:10" ht="15.75" x14ac:dyDescent="0.25">
      <c r="A50" s="269"/>
      <c r="B50" s="269"/>
      <c r="C50" s="269"/>
      <c r="D50" s="270"/>
      <c r="E50" s="915"/>
      <c r="F50" s="915"/>
      <c r="G50" s="915"/>
      <c r="H50" s="293"/>
      <c r="I50" s="294"/>
    </row>
    <row r="51" spans="1:10" x14ac:dyDescent="0.25">
      <c r="A51" s="204"/>
      <c r="B51" s="204"/>
      <c r="C51" s="204"/>
      <c r="D51" s="204"/>
      <c r="E51" s="916"/>
      <c r="F51" s="93"/>
      <c r="G51" s="838"/>
    </row>
    <row r="52" spans="1:10" ht="15.75" thickBot="1" x14ac:dyDescent="0.3">
      <c r="A52" s="204"/>
      <c r="B52" s="204"/>
      <c r="C52" s="204"/>
      <c r="D52" s="204"/>
      <c r="E52" s="204"/>
      <c r="I52" s="1016" t="s">
        <v>647</v>
      </c>
    </row>
    <row r="53" spans="1:10" x14ac:dyDescent="0.25">
      <c r="A53" s="272" t="s">
        <v>1</v>
      </c>
      <c r="B53" s="321" t="s">
        <v>2</v>
      </c>
      <c r="C53" s="273" t="s">
        <v>3</v>
      </c>
      <c r="D53" s="274"/>
      <c r="E53" s="273" t="s">
        <v>263</v>
      </c>
      <c r="F53" s="1031" t="s">
        <v>5</v>
      </c>
      <c r="G53" s="1036" t="s">
        <v>52</v>
      </c>
      <c r="H53" s="1034" t="s">
        <v>53</v>
      </c>
      <c r="I53" s="105" t="s">
        <v>53</v>
      </c>
    </row>
    <row r="54" spans="1:10" x14ac:dyDescent="0.25">
      <c r="A54" s="275" t="s">
        <v>8</v>
      </c>
      <c r="B54" s="276" t="s">
        <v>9</v>
      </c>
      <c r="C54" s="284" t="s">
        <v>10</v>
      </c>
      <c r="D54" s="277" t="s">
        <v>11</v>
      </c>
      <c r="E54" s="284" t="s">
        <v>264</v>
      </c>
      <c r="F54" s="1032" t="s">
        <v>13</v>
      </c>
      <c r="G54" s="1037" t="s">
        <v>54</v>
      </c>
      <c r="H54" s="1035" t="s">
        <v>55</v>
      </c>
      <c r="I54" s="107" t="s">
        <v>55</v>
      </c>
    </row>
    <row r="55" spans="1:10" ht="15.75" thickBot="1" x14ac:dyDescent="0.3">
      <c r="A55" s="278" t="s">
        <v>16</v>
      </c>
      <c r="B55" s="280" t="s">
        <v>17</v>
      </c>
      <c r="C55" s="279"/>
      <c r="D55" s="281"/>
      <c r="E55" s="279" t="s">
        <v>291</v>
      </c>
      <c r="F55" s="1033" t="s">
        <v>291</v>
      </c>
      <c r="G55" s="1038" t="s">
        <v>518</v>
      </c>
      <c r="H55" s="63" t="s">
        <v>14</v>
      </c>
      <c r="I55" s="110" t="s">
        <v>15</v>
      </c>
    </row>
    <row r="56" spans="1:10" ht="15.75" x14ac:dyDescent="0.25">
      <c r="A56" s="1469" t="s">
        <v>42</v>
      </c>
      <c r="B56" s="1470"/>
      <c r="C56" s="1471"/>
      <c r="D56" s="821"/>
      <c r="E56" s="822"/>
      <c r="F56" s="768"/>
      <c r="G56" s="503"/>
      <c r="H56" s="768"/>
      <c r="I56" s="823"/>
      <c r="J56" s="389"/>
    </row>
    <row r="57" spans="1:10" ht="15.75" x14ac:dyDescent="0.25">
      <c r="A57" s="222" t="s">
        <v>366</v>
      </c>
      <c r="B57" s="223" t="s">
        <v>626</v>
      </c>
      <c r="C57" s="706"/>
      <c r="D57" s="224"/>
      <c r="E57" s="825">
        <f>E58</f>
        <v>5000</v>
      </c>
      <c r="F57" s="826">
        <f t="shared" ref="F57:G57" si="8">F58</f>
        <v>4557</v>
      </c>
      <c r="G57" s="825">
        <f t="shared" si="8"/>
        <v>822</v>
      </c>
      <c r="H57" s="475">
        <f>G57/E57*100</f>
        <v>16.439999999999998</v>
      </c>
      <c r="I57" s="476">
        <f t="shared" ref="I57:I58" si="9">G57/F57*100</f>
        <v>18.038183015141541</v>
      </c>
      <c r="J57" s="389"/>
    </row>
    <row r="58" spans="1:10" x14ac:dyDescent="0.25">
      <c r="A58" s="222"/>
      <c r="B58" s="223"/>
      <c r="C58" s="1358" t="s">
        <v>623</v>
      </c>
      <c r="D58" s="226" t="s">
        <v>165</v>
      </c>
      <c r="E58" s="1238">
        <v>5000</v>
      </c>
      <c r="F58" s="1258">
        <v>4557</v>
      </c>
      <c r="G58" s="732">
        <v>822</v>
      </c>
      <c r="H58" s="480">
        <f t="shared" ref="H58" si="10">G58/E58*100</f>
        <v>16.439999999999998</v>
      </c>
      <c r="I58" s="481">
        <f t="shared" si="9"/>
        <v>18.038183015141541</v>
      </c>
      <c r="J58" s="389"/>
    </row>
    <row r="59" spans="1:10" ht="15.75" x14ac:dyDescent="0.25">
      <c r="A59" s="742"/>
      <c r="B59" s="1192"/>
      <c r="C59" s="1193"/>
      <c r="D59" s="743"/>
      <c r="E59" s="744"/>
      <c r="F59" s="745"/>
      <c r="G59" s="746"/>
      <c r="H59" s="190"/>
      <c r="I59" s="185"/>
    </row>
    <row r="60" spans="1:10" x14ac:dyDescent="0.25">
      <c r="A60" s="258" t="s">
        <v>153</v>
      </c>
      <c r="B60" s="318" t="s">
        <v>478</v>
      </c>
      <c r="C60" s="318"/>
      <c r="D60" s="747"/>
      <c r="E60" s="748">
        <f>SUM(E61:E69)</f>
        <v>2450</v>
      </c>
      <c r="F60" s="1194">
        <f t="shared" ref="F60:G60" si="11">SUM(F61:F69)</f>
        <v>3100</v>
      </c>
      <c r="G60" s="748">
        <f t="shared" si="11"/>
        <v>0</v>
      </c>
      <c r="H60" s="188">
        <f>G60/E60*100</f>
        <v>0</v>
      </c>
      <c r="I60" s="189">
        <f>G60/F60*100</f>
        <v>0</v>
      </c>
    </row>
    <row r="61" spans="1:10" ht="15.75" x14ac:dyDescent="0.25">
      <c r="A61" s="1043"/>
      <c r="B61" s="1044"/>
      <c r="C61" s="828" t="s">
        <v>420</v>
      </c>
      <c r="D61" s="236" t="s">
        <v>416</v>
      </c>
      <c r="E61" s="744"/>
      <c r="F61" s="745"/>
      <c r="G61" s="1053"/>
      <c r="H61" s="328"/>
      <c r="I61" s="329"/>
    </row>
    <row r="62" spans="1:10" ht="15.75" x14ac:dyDescent="0.25">
      <c r="A62" s="1045"/>
      <c r="B62" s="1046"/>
      <c r="C62" s="1054"/>
      <c r="D62" s="266" t="s">
        <v>672</v>
      </c>
      <c r="E62" s="241">
        <v>700</v>
      </c>
      <c r="F62" s="385">
        <v>550</v>
      </c>
      <c r="G62" s="122">
        <v>0</v>
      </c>
      <c r="H62" s="190">
        <f>G62/E62*100</f>
        <v>0</v>
      </c>
      <c r="I62" s="185">
        <f>G62/F62*100</f>
        <v>0</v>
      </c>
    </row>
    <row r="63" spans="1:10" ht="15.75" x14ac:dyDescent="0.25">
      <c r="A63" s="1043"/>
      <c r="B63" s="1047"/>
      <c r="C63" s="828" t="s">
        <v>421</v>
      </c>
      <c r="D63" s="236" t="s">
        <v>416</v>
      </c>
      <c r="E63" s="744"/>
      <c r="F63" s="745"/>
      <c r="G63" s="1053"/>
      <c r="H63" s="328"/>
      <c r="I63" s="329"/>
    </row>
    <row r="64" spans="1:10" ht="15.75" x14ac:dyDescent="0.25">
      <c r="A64" s="1045"/>
      <c r="B64" s="1046"/>
      <c r="C64" s="1054"/>
      <c r="D64" s="266" t="s">
        <v>672</v>
      </c>
      <c r="E64" s="241">
        <v>800</v>
      </c>
      <c r="F64" s="385">
        <v>750</v>
      </c>
      <c r="G64" s="122">
        <v>0</v>
      </c>
      <c r="H64" s="190">
        <f>G64/E64*100</f>
        <v>0</v>
      </c>
      <c r="I64" s="185">
        <f>G64/F64*100</f>
        <v>0</v>
      </c>
    </row>
    <row r="65" spans="1:9" ht="15.75" x14ac:dyDescent="0.25">
      <c r="A65" s="1043"/>
      <c r="B65" s="1047"/>
      <c r="C65" s="829" t="s">
        <v>422</v>
      </c>
      <c r="D65" s="236" t="s">
        <v>416</v>
      </c>
      <c r="E65" s="744"/>
      <c r="F65" s="745"/>
      <c r="G65" s="1053"/>
      <c r="H65" s="328"/>
      <c r="I65" s="329"/>
    </row>
    <row r="66" spans="1:9" ht="15.75" x14ac:dyDescent="0.25">
      <c r="A66" s="1043"/>
      <c r="B66" s="1047"/>
      <c r="C66" s="1054"/>
      <c r="D66" s="266" t="s">
        <v>672</v>
      </c>
      <c r="E66" s="241">
        <v>50</v>
      </c>
      <c r="F66" s="385">
        <v>50</v>
      </c>
      <c r="G66" s="122">
        <v>0</v>
      </c>
      <c r="H66" s="190">
        <f>G66/E66*100</f>
        <v>0</v>
      </c>
      <c r="I66" s="185">
        <f>G66/F66*100</f>
        <v>0</v>
      </c>
    </row>
    <row r="67" spans="1:9" ht="15.75" x14ac:dyDescent="0.25">
      <c r="A67" s="1048"/>
      <c r="B67" s="1049"/>
      <c r="C67" s="1055" t="s">
        <v>423</v>
      </c>
      <c r="D67" s="728" t="s">
        <v>424</v>
      </c>
      <c r="E67" s="1056">
        <v>900</v>
      </c>
      <c r="F67" s="1057">
        <v>900</v>
      </c>
      <c r="G67" s="1058">
        <v>0</v>
      </c>
      <c r="H67" s="727">
        <f>G67/E67*100</f>
        <v>0</v>
      </c>
      <c r="I67" s="187">
        <f>G67/F67*100</f>
        <v>0</v>
      </c>
    </row>
    <row r="68" spans="1:9" ht="15.75" x14ac:dyDescent="0.25">
      <c r="A68" s="1050"/>
      <c r="B68" s="1046"/>
      <c r="C68" s="1055" t="s">
        <v>536</v>
      </c>
      <c r="D68" s="236" t="s">
        <v>165</v>
      </c>
      <c r="E68" s="1059">
        <v>0</v>
      </c>
      <c r="F68" s="1060">
        <v>80</v>
      </c>
      <c r="G68" s="123">
        <v>0</v>
      </c>
      <c r="H68" s="727"/>
      <c r="I68" s="187">
        <f>G68/F68*100</f>
        <v>0</v>
      </c>
    </row>
    <row r="69" spans="1:9" ht="16.5" thickBot="1" x14ac:dyDescent="0.3">
      <c r="A69" s="1051"/>
      <c r="B69" s="1052"/>
      <c r="C69" s="1055" t="s">
        <v>537</v>
      </c>
      <c r="D69" s="236" t="s">
        <v>158</v>
      </c>
      <c r="E69" s="744">
        <v>0</v>
      </c>
      <c r="F69" s="745">
        <v>770</v>
      </c>
      <c r="G69" s="1053">
        <v>0</v>
      </c>
      <c r="H69" s="328"/>
      <c r="I69" s="329">
        <f>G69/F69*100</f>
        <v>0</v>
      </c>
    </row>
    <row r="70" spans="1:9" ht="16.5" thickBot="1" x14ac:dyDescent="0.3">
      <c r="A70" s="1440" t="s">
        <v>43</v>
      </c>
      <c r="B70" s="1441"/>
      <c r="C70" s="1441"/>
      <c r="D70" s="237"/>
      <c r="E70" s="242">
        <f>E57+E60</f>
        <v>7450</v>
      </c>
      <c r="F70" s="386">
        <f>F57+F60</f>
        <v>7657</v>
      </c>
      <c r="G70" s="242">
        <f>G57+G60</f>
        <v>822</v>
      </c>
      <c r="H70" s="184">
        <f>G70/E70*100</f>
        <v>11.033557046979865</v>
      </c>
      <c r="I70" s="194">
        <f>G70/F70*100</f>
        <v>10.735274911845369</v>
      </c>
    </row>
    <row r="71" spans="1:9" ht="15.75" thickBot="1" x14ac:dyDescent="0.3">
      <c r="A71" s="204"/>
      <c r="B71" s="204"/>
      <c r="C71" s="204"/>
      <c r="D71" s="204"/>
      <c r="E71" s="204"/>
      <c r="F71" s="204"/>
    </row>
    <row r="72" spans="1:9" s="389" customFormat="1" ht="16.5" thickBot="1" x14ac:dyDescent="0.3">
      <c r="A72" s="749" t="s">
        <v>44</v>
      </c>
      <c r="B72" s="605"/>
      <c r="C72" s="605"/>
      <c r="D72" s="605"/>
      <c r="E72" s="750">
        <f>E42+E70</f>
        <v>26975</v>
      </c>
      <c r="F72" s="751">
        <f>F42+F70</f>
        <v>34970.600000000006</v>
      </c>
      <c r="G72" s="752">
        <f>G42+G70</f>
        <v>17165</v>
      </c>
      <c r="H72" s="556">
        <f>G72/E72*100</f>
        <v>63.632993512511582</v>
      </c>
      <c r="I72" s="469">
        <f>G72/F72*100</f>
        <v>49.08408777658947</v>
      </c>
    </row>
    <row r="75" spans="1:9" x14ac:dyDescent="0.25">
      <c r="A75" s="30"/>
      <c r="B75" s="30"/>
      <c r="C75" s="30"/>
      <c r="D75" s="30"/>
      <c r="E75" s="30"/>
      <c r="F75" s="31"/>
      <c r="G75" s="430"/>
      <c r="H75" s="30"/>
      <c r="I75" s="30"/>
    </row>
  </sheetData>
  <mergeCells count="3">
    <mergeCell ref="A42:C42"/>
    <mergeCell ref="A56:C56"/>
    <mergeCell ref="A70:C70"/>
  </mergeCells>
  <pageMargins left="0.31496062992125984" right="0" top="0.19685039370078741" bottom="0.19685039370078741" header="0" footer="0"/>
  <pageSetup paperSize="9" scale="7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opLeftCell="A7" workbookViewId="0">
      <selection activeCell="K26" sqref="K26:L26"/>
    </sheetView>
  </sheetViews>
  <sheetFormatPr defaultRowHeight="15" x14ac:dyDescent="0.25"/>
  <cols>
    <col min="3" max="3" width="45.140625" customWidth="1"/>
    <col min="4" max="4" width="46.7109375" customWidth="1"/>
    <col min="5" max="5" width="13.7109375" customWidth="1"/>
    <col min="6" max="6" width="16.140625" customWidth="1"/>
    <col min="7" max="7" width="12" style="427" customWidth="1"/>
  </cols>
  <sheetData>
    <row r="1" spans="1:9" ht="15.75" x14ac:dyDescent="0.25">
      <c r="A1" s="1145" t="s">
        <v>178</v>
      </c>
      <c r="B1" s="111"/>
      <c r="C1" s="111"/>
    </row>
    <row r="2" spans="1:9" ht="15.75" thickBot="1" x14ac:dyDescent="0.3">
      <c r="E2" s="7"/>
      <c r="I2" s="8" t="s">
        <v>648</v>
      </c>
    </row>
    <row r="3" spans="1:9" ht="14.1" customHeight="1" x14ac:dyDescent="0.25">
      <c r="A3" s="72" t="s">
        <v>1</v>
      </c>
      <c r="B3" s="73" t="s">
        <v>2</v>
      </c>
      <c r="C3" s="74" t="s">
        <v>3</v>
      </c>
      <c r="D3" s="112"/>
      <c r="E3" s="19" t="s">
        <v>4</v>
      </c>
      <c r="F3" s="9" t="s">
        <v>5</v>
      </c>
      <c r="G3" s="156" t="s">
        <v>6</v>
      </c>
      <c r="H3" s="10" t="s">
        <v>7</v>
      </c>
      <c r="I3" s="20" t="s">
        <v>7</v>
      </c>
    </row>
    <row r="4" spans="1:9" ht="14.1" customHeight="1" x14ac:dyDescent="0.25">
      <c r="A4" s="77" t="s">
        <v>8</v>
      </c>
      <c r="B4" s="78" t="s">
        <v>9</v>
      </c>
      <c r="C4" s="79" t="s">
        <v>10</v>
      </c>
      <c r="D4" s="80" t="s">
        <v>11</v>
      </c>
      <c r="E4" s="23" t="s">
        <v>12</v>
      </c>
      <c r="F4" s="13" t="s">
        <v>13</v>
      </c>
      <c r="G4" s="144" t="s">
        <v>517</v>
      </c>
      <c r="H4" s="13" t="s">
        <v>14</v>
      </c>
      <c r="I4" s="24" t="s">
        <v>15</v>
      </c>
    </row>
    <row r="5" spans="1:9" ht="14.1" customHeight="1" thickBot="1" x14ac:dyDescent="0.3">
      <c r="A5" s="83" t="s">
        <v>16</v>
      </c>
      <c r="B5" s="84" t="s">
        <v>17</v>
      </c>
      <c r="C5" s="85"/>
      <c r="D5" s="86"/>
      <c r="E5" s="27" t="s">
        <v>291</v>
      </c>
      <c r="F5" s="15" t="s">
        <v>291</v>
      </c>
      <c r="G5" s="428"/>
      <c r="H5" s="16"/>
      <c r="I5" s="28"/>
    </row>
    <row r="6" spans="1:9" ht="15.75" x14ac:dyDescent="0.25">
      <c r="A6" s="113" t="s">
        <v>18</v>
      </c>
      <c r="B6" s="114"/>
      <c r="C6" s="115"/>
      <c r="D6" s="98"/>
      <c r="E6" s="17"/>
      <c r="F6" s="17"/>
      <c r="G6" s="1174"/>
      <c r="H6" s="17"/>
      <c r="I6" s="100"/>
    </row>
    <row r="7" spans="1:9" x14ac:dyDescent="0.25">
      <c r="A7" s="948" t="s">
        <v>265</v>
      </c>
      <c r="B7" s="1472" t="s">
        <v>665</v>
      </c>
      <c r="C7" s="1473"/>
      <c r="D7" s="949"/>
      <c r="E7" s="675">
        <f>SUM(E8+E18+E22)</f>
        <v>7740</v>
      </c>
      <c r="F7" s="682">
        <f>SUM(F8+F18+F22)</f>
        <v>9720</v>
      </c>
      <c r="G7" s="675">
        <f>SUM(G8+G18+G22)</f>
        <v>2269</v>
      </c>
      <c r="H7" s="475">
        <f>G7/E7*100</f>
        <v>29.315245478036179</v>
      </c>
      <c r="I7" s="476">
        <f>G7/F7*100</f>
        <v>23.343621399176957</v>
      </c>
    </row>
    <row r="8" spans="1:9" ht="12.95" customHeight="1" x14ac:dyDescent="0.25">
      <c r="A8" s="948"/>
      <c r="B8" s="950"/>
      <c r="C8" s="951" t="s">
        <v>266</v>
      </c>
      <c r="D8" s="1021" t="s">
        <v>180</v>
      </c>
      <c r="E8" s="670">
        <f>E9+E12</f>
        <v>390</v>
      </c>
      <c r="F8" s="680">
        <f>F9+F12</f>
        <v>390</v>
      </c>
      <c r="G8" s="670">
        <f>G9+G12</f>
        <v>80</v>
      </c>
      <c r="H8" s="480">
        <f t="shared" ref="H8:H9" si="0">G8/E8*100</f>
        <v>20.512820512820511</v>
      </c>
      <c r="I8" s="481">
        <f t="shared" ref="I8:I9" si="1">G8/F8*100</f>
        <v>20.512820512820511</v>
      </c>
    </row>
    <row r="9" spans="1:9" ht="12.95" customHeight="1" x14ac:dyDescent="0.25">
      <c r="A9" s="952"/>
      <c r="B9" s="950"/>
      <c r="C9" s="953" t="s">
        <v>179</v>
      </c>
      <c r="D9" s="926" t="s">
        <v>183</v>
      </c>
      <c r="E9" s="585">
        <v>80</v>
      </c>
      <c r="F9" s="1343">
        <v>80</v>
      </c>
      <c r="G9" s="672">
        <v>0</v>
      </c>
      <c r="H9" s="480">
        <f t="shared" si="0"/>
        <v>0</v>
      </c>
      <c r="I9" s="481">
        <f t="shared" si="1"/>
        <v>0</v>
      </c>
    </row>
    <row r="10" spans="1:9" ht="12.95" customHeight="1" x14ac:dyDescent="0.25">
      <c r="A10" s="952"/>
      <c r="B10" s="950"/>
      <c r="C10" s="953" t="s">
        <v>267</v>
      </c>
      <c r="D10" s="949"/>
      <c r="E10" s="1344"/>
      <c r="F10" s="1302"/>
      <c r="G10" s="672"/>
      <c r="H10" s="1301"/>
      <c r="I10" s="1303"/>
    </row>
    <row r="11" spans="1:9" ht="12.95" customHeight="1" x14ac:dyDescent="0.25">
      <c r="A11" s="954"/>
      <c r="B11" s="950"/>
      <c r="C11" s="955"/>
      <c r="D11" s="949"/>
      <c r="E11" s="1344"/>
      <c r="F11" s="1302"/>
      <c r="G11" s="672"/>
      <c r="H11" s="1301"/>
      <c r="I11" s="1303"/>
    </row>
    <row r="12" spans="1:9" ht="12.95" customHeight="1" x14ac:dyDescent="0.25">
      <c r="A12" s="956"/>
      <c r="B12" s="957"/>
      <c r="C12" s="958" t="s">
        <v>181</v>
      </c>
      <c r="D12" s="1022" t="s">
        <v>180</v>
      </c>
      <c r="E12" s="670">
        <f>SUM(E13:E16)</f>
        <v>310</v>
      </c>
      <c r="F12" s="680">
        <f>SUM(F13:F16)</f>
        <v>310</v>
      </c>
      <c r="G12" s="670">
        <f>SUM(G13:G16)</f>
        <v>80</v>
      </c>
      <c r="H12" s="480">
        <f>G12/E12*100</f>
        <v>25.806451612903224</v>
      </c>
      <c r="I12" s="481">
        <f>G12/F12*100</f>
        <v>25.806451612903224</v>
      </c>
    </row>
    <row r="13" spans="1:9" ht="12.95" customHeight="1" x14ac:dyDescent="0.25">
      <c r="A13" s="956"/>
      <c r="B13" s="957"/>
      <c r="C13" s="958"/>
      <c r="D13" s="926" t="s">
        <v>183</v>
      </c>
      <c r="E13" s="670">
        <v>10</v>
      </c>
      <c r="F13" s="680">
        <v>10</v>
      </c>
      <c r="G13" s="672">
        <v>0</v>
      </c>
      <c r="H13" s="480">
        <f t="shared" ref="H13:H16" si="2">G13/E13*100</f>
        <v>0</v>
      </c>
      <c r="I13" s="481">
        <f t="shared" ref="I13:I16" si="3">G13/F13*100</f>
        <v>0</v>
      </c>
    </row>
    <row r="14" spans="1:9" ht="12.95" customHeight="1" x14ac:dyDescent="0.25">
      <c r="A14" s="956"/>
      <c r="B14" s="957"/>
      <c r="C14" s="958"/>
      <c r="D14" s="1184" t="s">
        <v>184</v>
      </c>
      <c r="E14" s="670">
        <v>5</v>
      </c>
      <c r="F14" s="680">
        <v>5</v>
      </c>
      <c r="G14" s="672">
        <v>0</v>
      </c>
      <c r="H14" s="480">
        <f t="shared" si="2"/>
        <v>0</v>
      </c>
      <c r="I14" s="481">
        <f t="shared" si="3"/>
        <v>0</v>
      </c>
    </row>
    <row r="15" spans="1:9" ht="12.95" customHeight="1" x14ac:dyDescent="0.25">
      <c r="A15" s="956"/>
      <c r="B15" s="957"/>
      <c r="C15" s="958"/>
      <c r="D15" s="926" t="s">
        <v>127</v>
      </c>
      <c r="E15" s="670">
        <v>250</v>
      </c>
      <c r="F15" s="680">
        <v>250</v>
      </c>
      <c r="G15" s="672">
        <v>80</v>
      </c>
      <c r="H15" s="480">
        <f t="shared" si="2"/>
        <v>32</v>
      </c>
      <c r="I15" s="481">
        <f t="shared" si="3"/>
        <v>32</v>
      </c>
    </row>
    <row r="16" spans="1:9" ht="12.95" customHeight="1" x14ac:dyDescent="0.25">
      <c r="A16" s="956"/>
      <c r="B16" s="957"/>
      <c r="C16" s="958"/>
      <c r="D16" s="926" t="s">
        <v>185</v>
      </c>
      <c r="E16" s="670">
        <v>45</v>
      </c>
      <c r="F16" s="680">
        <v>45</v>
      </c>
      <c r="G16" s="672">
        <v>0</v>
      </c>
      <c r="H16" s="480">
        <f t="shared" si="2"/>
        <v>0</v>
      </c>
      <c r="I16" s="481">
        <f t="shared" si="3"/>
        <v>0</v>
      </c>
    </row>
    <row r="17" spans="1:9" ht="12.95" customHeight="1" x14ac:dyDescent="0.25">
      <c r="A17" s="956"/>
      <c r="B17" s="957"/>
      <c r="C17" s="958"/>
      <c r="D17" s="960"/>
      <c r="E17" s="1344"/>
      <c r="F17" s="1302"/>
      <c r="G17" s="672"/>
      <c r="H17" s="1301"/>
      <c r="I17" s="1303"/>
    </row>
    <row r="18" spans="1:9" ht="12.95" customHeight="1" x14ac:dyDescent="0.25">
      <c r="A18" s="952"/>
      <c r="B18" s="961"/>
      <c r="C18" s="962"/>
      <c r="D18" s="1023" t="s">
        <v>187</v>
      </c>
      <c r="E18" s="1025">
        <f>SUM(E19:E20)</f>
        <v>400</v>
      </c>
      <c r="F18" s="680">
        <f>SUM(F19:F20)</f>
        <v>400</v>
      </c>
      <c r="G18" s="670">
        <f>SUM(G19:G20)</f>
        <v>7</v>
      </c>
      <c r="H18" s="480">
        <f>G18/E18*100</f>
        <v>1.7500000000000002</v>
      </c>
      <c r="I18" s="481">
        <f>G18/F18*100</f>
        <v>1.7500000000000002</v>
      </c>
    </row>
    <row r="19" spans="1:9" ht="12.95" customHeight="1" x14ac:dyDescent="0.25">
      <c r="A19" s="963"/>
      <c r="B19" s="955"/>
      <c r="C19" s="1326" t="s">
        <v>186</v>
      </c>
      <c r="D19" s="1307" t="s">
        <v>221</v>
      </c>
      <c r="E19" s="670">
        <v>150</v>
      </c>
      <c r="F19" s="680">
        <v>150</v>
      </c>
      <c r="G19" s="672">
        <v>7</v>
      </c>
      <c r="H19" s="480">
        <f t="shared" ref="H19:H20" si="4">G19/E19*100</f>
        <v>4.666666666666667</v>
      </c>
      <c r="I19" s="481">
        <f t="shared" ref="I19:I20" si="5">G19/F19*100</f>
        <v>4.666666666666667</v>
      </c>
    </row>
    <row r="20" spans="1:9" ht="12.95" customHeight="1" x14ac:dyDescent="0.25">
      <c r="A20" s="963"/>
      <c r="B20" s="955"/>
      <c r="C20" s="1345" t="s">
        <v>237</v>
      </c>
      <c r="D20" s="953" t="s">
        <v>139</v>
      </c>
      <c r="E20" s="670">
        <v>250</v>
      </c>
      <c r="F20" s="680">
        <v>250</v>
      </c>
      <c r="G20" s="672">
        <v>0</v>
      </c>
      <c r="H20" s="480">
        <f t="shared" si="4"/>
        <v>0</v>
      </c>
      <c r="I20" s="481">
        <f t="shared" si="5"/>
        <v>0</v>
      </c>
    </row>
    <row r="21" spans="1:9" ht="12.95" customHeight="1" x14ac:dyDescent="0.25">
      <c r="A21" s="963"/>
      <c r="B21" s="955"/>
      <c r="C21" s="964"/>
      <c r="D21" s="965"/>
      <c r="E21" s="668"/>
      <c r="F21" s="681"/>
      <c r="G21" s="672"/>
      <c r="H21" s="462"/>
      <c r="I21" s="463"/>
    </row>
    <row r="22" spans="1:9" ht="12.95" customHeight="1" x14ac:dyDescent="0.25">
      <c r="A22" s="963"/>
      <c r="B22" s="955"/>
      <c r="C22" s="966" t="s">
        <v>268</v>
      </c>
      <c r="D22" s="1024" t="s">
        <v>187</v>
      </c>
      <c r="E22" s="670">
        <f>E23+E24+E25+E26+E27+E28</f>
        <v>6950</v>
      </c>
      <c r="F22" s="670">
        <f>F23+F24+F25+F26+F27+F28</f>
        <v>8930</v>
      </c>
      <c r="G22" s="670">
        <f>G23+G24+G25+G26+G27+G28</f>
        <v>2182</v>
      </c>
      <c r="H22" s="480">
        <f>G22/E22*100</f>
        <v>31.39568345323741</v>
      </c>
      <c r="I22" s="481">
        <f>G22/F22*100</f>
        <v>24.434490481522957</v>
      </c>
    </row>
    <row r="23" spans="1:9" ht="12.95" customHeight="1" x14ac:dyDescent="0.25">
      <c r="A23" s="963"/>
      <c r="B23" s="967">
        <v>911</v>
      </c>
      <c r="C23" s="1326"/>
      <c r="D23" s="1024" t="s">
        <v>496</v>
      </c>
      <c r="E23" s="670">
        <v>0</v>
      </c>
      <c r="F23" s="680">
        <v>300</v>
      </c>
      <c r="G23" s="1346">
        <v>0</v>
      </c>
      <c r="H23" s="480">
        <v>0</v>
      </c>
      <c r="I23" s="481">
        <v>0</v>
      </c>
    </row>
    <row r="24" spans="1:9" ht="12.95" customHeight="1" x14ac:dyDescent="0.25">
      <c r="A24" s="963"/>
      <c r="B24" s="967">
        <v>911</v>
      </c>
      <c r="C24" s="1326"/>
      <c r="D24" s="1024" t="s">
        <v>497</v>
      </c>
      <c r="E24" s="670">
        <v>0</v>
      </c>
      <c r="F24" s="680">
        <v>80</v>
      </c>
      <c r="G24" s="1346">
        <v>0</v>
      </c>
      <c r="H24" s="480">
        <v>0</v>
      </c>
      <c r="I24" s="481">
        <v>0</v>
      </c>
    </row>
    <row r="25" spans="1:9" x14ac:dyDescent="0.25">
      <c r="A25" s="963"/>
      <c r="B25" s="1347">
        <v>9115</v>
      </c>
      <c r="C25" s="926" t="s">
        <v>376</v>
      </c>
      <c r="D25" s="1024" t="s">
        <v>498</v>
      </c>
      <c r="E25" s="670">
        <v>350</v>
      </c>
      <c r="F25" s="680">
        <v>350</v>
      </c>
      <c r="G25" s="672">
        <v>138</v>
      </c>
      <c r="H25" s="480">
        <f t="shared" ref="H25:H27" si="6">G25/E25*100</f>
        <v>39.428571428571431</v>
      </c>
      <c r="I25" s="481">
        <f t="shared" ref="I25:I28" si="7">G25/F25*100</f>
        <v>39.428571428571431</v>
      </c>
    </row>
    <row r="26" spans="1:9" x14ac:dyDescent="0.25">
      <c r="A26" s="963"/>
      <c r="B26" s="968">
        <v>911</v>
      </c>
      <c r="C26" s="1024" t="s">
        <v>499</v>
      </c>
      <c r="D26" s="1024" t="s">
        <v>500</v>
      </c>
      <c r="E26" s="1286">
        <v>2400</v>
      </c>
      <c r="F26" s="1287">
        <v>2400</v>
      </c>
      <c r="G26" s="1288">
        <v>449</v>
      </c>
      <c r="H26" s="480">
        <f t="shared" si="6"/>
        <v>18.708333333333332</v>
      </c>
      <c r="I26" s="481">
        <f t="shared" si="7"/>
        <v>18.708333333333332</v>
      </c>
    </row>
    <row r="27" spans="1:9" x14ac:dyDescent="0.25">
      <c r="A27" s="963"/>
      <c r="B27" s="1347">
        <v>9117</v>
      </c>
      <c r="C27" s="1285" t="s">
        <v>239</v>
      </c>
      <c r="D27" s="1024" t="s">
        <v>501</v>
      </c>
      <c r="E27" s="1286">
        <v>4200</v>
      </c>
      <c r="F27" s="1287">
        <v>4200</v>
      </c>
      <c r="G27" s="1288">
        <v>1595</v>
      </c>
      <c r="H27" s="480">
        <f t="shared" si="6"/>
        <v>37.976190476190474</v>
      </c>
      <c r="I27" s="481">
        <f t="shared" si="7"/>
        <v>37.976190476190474</v>
      </c>
    </row>
    <row r="28" spans="1:9" ht="15.75" thickBot="1" x14ac:dyDescent="0.3">
      <c r="A28" s="963"/>
      <c r="B28" s="1347">
        <v>911</v>
      </c>
      <c r="C28" s="1285" t="s">
        <v>502</v>
      </c>
      <c r="D28" s="1024" t="s">
        <v>185</v>
      </c>
      <c r="E28" s="1286">
        <v>0</v>
      </c>
      <c r="F28" s="1287">
        <v>1600</v>
      </c>
      <c r="G28" s="1288">
        <v>0</v>
      </c>
      <c r="H28" s="480">
        <v>0</v>
      </c>
      <c r="I28" s="481">
        <f t="shared" si="7"/>
        <v>0</v>
      </c>
    </row>
    <row r="29" spans="1:9" ht="16.5" thickBot="1" x14ac:dyDescent="0.3">
      <c r="A29" s="1474" t="s">
        <v>28</v>
      </c>
      <c r="B29" s="1475"/>
      <c r="C29" s="1476"/>
      <c r="D29" s="971"/>
      <c r="E29" s="676">
        <f>E7</f>
        <v>7740</v>
      </c>
      <c r="F29" s="683">
        <f>F7</f>
        <v>9720</v>
      </c>
      <c r="G29" s="677">
        <f>G7</f>
        <v>2269</v>
      </c>
      <c r="H29" s="556">
        <f>G29/E29*100</f>
        <v>29.315245478036179</v>
      </c>
      <c r="I29" s="469">
        <f>G29/F29*100</f>
        <v>23.343621399176957</v>
      </c>
    </row>
    <row r="30" spans="1:9" ht="15.75" x14ac:dyDescent="0.25">
      <c r="A30" s="975"/>
      <c r="B30" s="975"/>
      <c r="C30" s="975"/>
      <c r="D30" s="976"/>
      <c r="E30" s="945"/>
      <c r="F30" s="946"/>
      <c r="G30" s="947"/>
      <c r="H30" s="977"/>
      <c r="I30" s="636"/>
    </row>
    <row r="31" spans="1:9" ht="14.1" customHeight="1" thickBot="1" x14ac:dyDescent="0.3">
      <c r="A31" s="601"/>
      <c r="B31" s="601"/>
      <c r="C31" s="601"/>
      <c r="D31" s="601"/>
      <c r="E31" s="601"/>
      <c r="F31" s="389"/>
      <c r="G31" s="603"/>
      <c r="H31" s="389"/>
      <c r="I31" s="389"/>
    </row>
    <row r="32" spans="1:9" ht="14.1" customHeight="1" x14ac:dyDescent="0.25">
      <c r="A32" s="297" t="s">
        <v>1</v>
      </c>
      <c r="B32" s="298" t="s">
        <v>2</v>
      </c>
      <c r="C32" s="299" t="s">
        <v>3</v>
      </c>
      <c r="D32" s="300"/>
      <c r="E32" s="273" t="s">
        <v>263</v>
      </c>
      <c r="F32" s="313" t="s">
        <v>5</v>
      </c>
      <c r="G32" s="156" t="s">
        <v>6</v>
      </c>
      <c r="H32" s="10" t="s">
        <v>7</v>
      </c>
      <c r="I32" s="20" t="s">
        <v>7</v>
      </c>
    </row>
    <row r="33" spans="1:10" ht="14.1" customHeight="1" x14ac:dyDescent="0.25">
      <c r="A33" s="301" t="s">
        <v>8</v>
      </c>
      <c r="B33" s="302" t="s">
        <v>9</v>
      </c>
      <c r="C33" s="303" t="s">
        <v>10</v>
      </c>
      <c r="D33" s="304" t="s">
        <v>11</v>
      </c>
      <c r="E33" s="284" t="s">
        <v>264</v>
      </c>
      <c r="F33" s="314" t="s">
        <v>13</v>
      </c>
      <c r="G33" s="144" t="s">
        <v>517</v>
      </c>
      <c r="H33" s="13" t="s">
        <v>14</v>
      </c>
      <c r="I33" s="24" t="s">
        <v>15</v>
      </c>
    </row>
    <row r="34" spans="1:10" ht="15.75" thickBot="1" x14ac:dyDescent="0.3">
      <c r="A34" s="305" t="s">
        <v>16</v>
      </c>
      <c r="B34" s="306" t="s">
        <v>17</v>
      </c>
      <c r="C34" s="307"/>
      <c r="D34" s="308"/>
      <c r="E34" s="279" t="s">
        <v>291</v>
      </c>
      <c r="F34" s="315" t="s">
        <v>291</v>
      </c>
      <c r="G34" s="428"/>
      <c r="H34" s="16"/>
      <c r="I34" s="28"/>
    </row>
    <row r="35" spans="1:10" ht="17.25" customHeight="1" x14ac:dyDescent="0.25">
      <c r="A35" s="309" t="s">
        <v>42</v>
      </c>
      <c r="B35" s="310"/>
      <c r="C35" s="311"/>
      <c r="D35" s="312"/>
      <c r="E35" s="285"/>
      <c r="F35" s="207"/>
      <c r="G35" s="425"/>
      <c r="H35" s="17"/>
      <c r="I35" s="100"/>
    </row>
    <row r="36" spans="1:10" ht="16.5" customHeight="1" x14ac:dyDescent="0.25">
      <c r="A36" s="948" t="s">
        <v>265</v>
      </c>
      <c r="B36" s="1472" t="s">
        <v>665</v>
      </c>
      <c r="C36" s="1473"/>
      <c r="D36" s="949"/>
      <c r="E36" s="675">
        <f>E38+E39</f>
        <v>4000</v>
      </c>
      <c r="F36" s="682">
        <f>F38+F39</f>
        <v>4763</v>
      </c>
      <c r="G36" s="675">
        <f>G38+G39</f>
        <v>0</v>
      </c>
      <c r="H36" s="475">
        <v>0</v>
      </c>
      <c r="I36" s="476">
        <v>0</v>
      </c>
      <c r="J36" s="389"/>
    </row>
    <row r="37" spans="1:10" ht="12.95" customHeight="1" x14ac:dyDescent="0.25">
      <c r="A37" s="948"/>
      <c r="B37" s="950"/>
      <c r="C37" s="951" t="s">
        <v>266</v>
      </c>
      <c r="D37" s="931" t="s">
        <v>187</v>
      </c>
      <c r="E37" s="670">
        <f>E38+E39</f>
        <v>4000</v>
      </c>
      <c r="F37" s="680">
        <f t="shared" ref="F37:G37" si="8">F38+F39</f>
        <v>4763</v>
      </c>
      <c r="G37" s="670">
        <f t="shared" si="8"/>
        <v>0</v>
      </c>
      <c r="H37" s="480">
        <f>G37/E37*100</f>
        <v>0</v>
      </c>
      <c r="I37" s="481">
        <f>G37/F37*100</f>
        <v>0</v>
      </c>
      <c r="J37" s="389"/>
    </row>
    <row r="38" spans="1:10" ht="12.95" customHeight="1" x14ac:dyDescent="0.25">
      <c r="A38" s="954"/>
      <c r="B38" s="972">
        <v>70115</v>
      </c>
      <c r="C38" s="953" t="s">
        <v>269</v>
      </c>
      <c r="D38" s="931" t="s">
        <v>503</v>
      </c>
      <c r="E38" s="670">
        <v>2000</v>
      </c>
      <c r="F38" s="973">
        <v>763</v>
      </c>
      <c r="G38" s="671">
        <v>0</v>
      </c>
      <c r="H38" s="480">
        <v>0</v>
      </c>
      <c r="I38" s="481">
        <v>0</v>
      </c>
      <c r="J38" s="389"/>
    </row>
    <row r="39" spans="1:10" ht="15" customHeight="1" thickBot="1" x14ac:dyDescent="0.3">
      <c r="A39" s="963"/>
      <c r="B39" s="967">
        <v>70116</v>
      </c>
      <c r="C39" s="1348" t="s">
        <v>504</v>
      </c>
      <c r="D39" s="931" t="s">
        <v>503</v>
      </c>
      <c r="E39" s="670">
        <v>2000</v>
      </c>
      <c r="F39" s="973">
        <v>4000</v>
      </c>
      <c r="G39" s="461">
        <v>0</v>
      </c>
      <c r="H39" s="480">
        <f>G39/E39*100</f>
        <v>0</v>
      </c>
      <c r="I39" s="481">
        <f>G39/F39*100</f>
        <v>0</v>
      </c>
      <c r="J39" s="389"/>
    </row>
    <row r="40" spans="1:10" ht="16.5" customHeight="1" thickBot="1" x14ac:dyDescent="0.3">
      <c r="A40" s="1474" t="s">
        <v>43</v>
      </c>
      <c r="B40" s="1475"/>
      <c r="C40" s="1476"/>
      <c r="D40" s="971"/>
      <c r="E40" s="676">
        <f>E37</f>
        <v>4000</v>
      </c>
      <c r="F40" s="683">
        <f>F37</f>
        <v>4763</v>
      </c>
      <c r="G40" s="690">
        <f t="shared" ref="G40" si="9">G36</f>
        <v>0</v>
      </c>
      <c r="H40" s="556">
        <f>G40/E40*100</f>
        <v>0</v>
      </c>
      <c r="I40" s="469">
        <f>G40/F40*100</f>
        <v>0</v>
      </c>
      <c r="J40" s="389"/>
    </row>
    <row r="41" spans="1:10" ht="12.95" customHeight="1" thickBot="1" x14ac:dyDescent="0.3">
      <c r="A41" s="601"/>
      <c r="B41" s="601"/>
      <c r="C41" s="601"/>
      <c r="D41" s="601"/>
      <c r="E41" s="601"/>
      <c r="F41" s="974"/>
      <c r="G41" s="603"/>
      <c r="H41" s="389"/>
      <c r="I41" s="389"/>
      <c r="J41" s="389"/>
    </row>
    <row r="42" spans="1:10" ht="16.5" customHeight="1" thickBot="1" x14ac:dyDescent="0.3">
      <c r="A42" s="205" t="s">
        <v>44</v>
      </c>
      <c r="B42" s="239"/>
      <c r="C42" s="239"/>
      <c r="D42" s="282"/>
      <c r="E42" s="206">
        <f>E29+E40</f>
        <v>11740</v>
      </c>
      <c r="F42" s="679">
        <f>F29+F40</f>
        <v>14483</v>
      </c>
      <c r="G42" s="449">
        <f>G29+G40</f>
        <v>2269</v>
      </c>
      <c r="H42" s="184">
        <f>G42/E42*100</f>
        <v>19.327086882453152</v>
      </c>
      <c r="I42" s="194">
        <f>G42/F42*100</f>
        <v>15.666643651177242</v>
      </c>
    </row>
    <row r="43" spans="1:10" ht="12.95" customHeight="1" x14ac:dyDescent="0.25"/>
    <row r="44" spans="1:10" ht="12.95" customHeight="1" x14ac:dyDescent="0.25"/>
    <row r="45" spans="1:10" ht="12.95" customHeight="1" x14ac:dyDescent="0.25"/>
    <row r="46" spans="1:10" ht="12.95" customHeight="1" x14ac:dyDescent="0.25"/>
    <row r="47" spans="1:10" ht="12.95" customHeight="1" x14ac:dyDescent="0.25"/>
    <row r="48" spans="1:10" ht="12.95" customHeight="1" x14ac:dyDescent="0.25"/>
    <row r="49" ht="12.95" customHeight="1" x14ac:dyDescent="0.25"/>
    <row r="50" ht="17.25" customHeight="1" x14ac:dyDescent="0.25"/>
    <row r="51" ht="13.5" customHeight="1" x14ac:dyDescent="0.25"/>
  </sheetData>
  <mergeCells count="4">
    <mergeCell ref="B7:C7"/>
    <mergeCell ref="B36:C36"/>
    <mergeCell ref="A40:C40"/>
    <mergeCell ref="A29:C29"/>
  </mergeCells>
  <pageMargins left="0.31496062992125984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B13" sqref="B13:C13"/>
    </sheetView>
  </sheetViews>
  <sheetFormatPr defaultRowHeight="15" x14ac:dyDescent="0.25"/>
  <cols>
    <col min="2" max="2" width="10.140625" customWidth="1"/>
    <col min="3" max="3" width="66.7109375" customWidth="1"/>
    <col min="4" max="4" width="40.140625" customWidth="1"/>
    <col min="5" max="5" width="15.7109375" customWidth="1"/>
    <col min="6" max="6" width="15.85546875" customWidth="1"/>
    <col min="7" max="7" width="12.28515625" style="427" customWidth="1"/>
    <col min="8" max="8" width="11.28515625" customWidth="1"/>
    <col min="9" max="9" width="12.42578125" customWidth="1"/>
  </cols>
  <sheetData>
    <row r="1" spans="1:10" ht="16.5" thickBot="1" x14ac:dyDescent="0.3">
      <c r="A1" s="1477" t="s">
        <v>189</v>
      </c>
      <c r="B1" s="1477"/>
      <c r="C1" s="1477"/>
      <c r="D1" s="1477"/>
      <c r="E1" s="138"/>
      <c r="F1" s="135"/>
      <c r="H1" s="135"/>
      <c r="I1" s="8" t="s">
        <v>649</v>
      </c>
    </row>
    <row r="2" spans="1:10" x14ac:dyDescent="0.25">
      <c r="A2" s="155" t="s">
        <v>1</v>
      </c>
      <c r="B2" s="140" t="s">
        <v>2</v>
      </c>
      <c r="C2" s="156" t="s">
        <v>3</v>
      </c>
      <c r="D2" s="142"/>
      <c r="E2" s="156" t="s">
        <v>4</v>
      </c>
      <c r="F2" s="140" t="s">
        <v>5</v>
      </c>
      <c r="G2" s="156" t="s">
        <v>6</v>
      </c>
      <c r="H2" s="140" t="s">
        <v>7</v>
      </c>
      <c r="I2" s="157" t="s">
        <v>7</v>
      </c>
    </row>
    <row r="3" spans="1:10" x14ac:dyDescent="0.25">
      <c r="A3" s="158" t="s">
        <v>8</v>
      </c>
      <c r="B3" s="144" t="s">
        <v>9</v>
      </c>
      <c r="C3" s="159" t="s">
        <v>10</v>
      </c>
      <c r="D3" s="146" t="s">
        <v>11</v>
      </c>
      <c r="E3" s="159" t="s">
        <v>12</v>
      </c>
      <c r="F3" s="144" t="s">
        <v>13</v>
      </c>
      <c r="G3" s="144" t="s">
        <v>517</v>
      </c>
      <c r="H3" s="144" t="s">
        <v>14</v>
      </c>
      <c r="I3" s="160" t="s">
        <v>15</v>
      </c>
    </row>
    <row r="4" spans="1:10" ht="15.75" thickBot="1" x14ac:dyDescent="0.3">
      <c r="A4" s="161" t="s">
        <v>16</v>
      </c>
      <c r="B4" s="149" t="s">
        <v>17</v>
      </c>
      <c r="C4" s="162"/>
      <c r="D4" s="151"/>
      <c r="E4" s="162" t="s">
        <v>291</v>
      </c>
      <c r="F4" s="149" t="s">
        <v>291</v>
      </c>
      <c r="G4" s="428"/>
      <c r="H4" s="152"/>
      <c r="I4" s="163"/>
    </row>
    <row r="5" spans="1:10" ht="15.75" x14ac:dyDescent="0.25">
      <c r="A5" s="322" t="s">
        <v>18</v>
      </c>
      <c r="B5" s="166"/>
      <c r="C5" s="323"/>
      <c r="D5" s="324"/>
      <c r="E5" s="169"/>
      <c r="F5" s="164"/>
      <c r="G5" s="429"/>
      <c r="H5" s="164"/>
      <c r="I5" s="154"/>
    </row>
    <row r="6" spans="1:10" ht="15.75" x14ac:dyDescent="0.25">
      <c r="A6" s="288" t="s">
        <v>190</v>
      </c>
      <c r="B6" s="289" t="s">
        <v>655</v>
      </c>
      <c r="C6" s="290"/>
      <c r="D6" s="291"/>
      <c r="E6" s="292">
        <f>SUM(E7:E11)</f>
        <v>13700</v>
      </c>
      <c r="F6" s="1114">
        <f>SUM(F7:F11)</f>
        <v>17445</v>
      </c>
      <c r="G6" s="292">
        <f>SUM(G7:G11)</f>
        <v>6908</v>
      </c>
      <c r="H6" s="188">
        <f>G6/E6*100</f>
        <v>50.423357664233578</v>
      </c>
      <c r="I6" s="189">
        <f>G6/F6*100</f>
        <v>39.598738893665811</v>
      </c>
    </row>
    <row r="7" spans="1:10" s="389" customFormat="1" ht="15.75" x14ac:dyDescent="0.25">
      <c r="A7" s="536"/>
      <c r="B7" s="537"/>
      <c r="C7" s="502" t="s">
        <v>37</v>
      </c>
      <c r="D7" s="538" t="s">
        <v>191</v>
      </c>
      <c r="E7" s="219">
        <v>1000</v>
      </c>
      <c r="F7" s="380">
        <v>2557</v>
      </c>
      <c r="G7" s="1115">
        <v>817</v>
      </c>
      <c r="H7" s="480">
        <f>G7/E7*100</f>
        <v>81.699999999999989</v>
      </c>
      <c r="I7" s="185">
        <f>G7/F7*100</f>
        <v>31.95150567070786</v>
      </c>
    </row>
    <row r="8" spans="1:10" s="389" customFormat="1" ht="15.75" x14ac:dyDescent="0.25">
      <c r="A8" s="536"/>
      <c r="B8" s="537"/>
      <c r="C8" s="502" t="s">
        <v>192</v>
      </c>
      <c r="D8" s="502" t="s">
        <v>191</v>
      </c>
      <c r="E8" s="1109">
        <v>2500</v>
      </c>
      <c r="F8" s="1104">
        <v>2500</v>
      </c>
      <c r="G8" s="1115">
        <v>906</v>
      </c>
      <c r="H8" s="480">
        <f>G8/E8*100</f>
        <v>36.24</v>
      </c>
      <c r="I8" s="185">
        <f t="shared" ref="I8:I11" si="0">G8/F8*100</f>
        <v>36.24</v>
      </c>
    </row>
    <row r="9" spans="1:10" s="389" customFormat="1" ht="15.75" x14ac:dyDescent="0.25">
      <c r="A9" s="540"/>
      <c r="B9" s="541"/>
      <c r="C9" s="542" t="s">
        <v>309</v>
      </c>
      <c r="D9" s="538" t="s">
        <v>191</v>
      </c>
      <c r="E9" s="1109">
        <v>9000</v>
      </c>
      <c r="F9" s="1104">
        <v>9000</v>
      </c>
      <c r="G9" s="1116">
        <v>4497</v>
      </c>
      <c r="H9" s="480">
        <f t="shared" ref="H9:H10" si="1">G9/E9*100</f>
        <v>49.966666666666661</v>
      </c>
      <c r="I9" s="185">
        <f t="shared" si="0"/>
        <v>49.966666666666661</v>
      </c>
    </row>
    <row r="10" spans="1:10" s="389" customFormat="1" ht="15.75" x14ac:dyDescent="0.25">
      <c r="A10" s="540"/>
      <c r="B10" s="541"/>
      <c r="C10" s="542" t="s">
        <v>310</v>
      </c>
      <c r="D10" s="538" t="s">
        <v>191</v>
      </c>
      <c r="E10" s="1109">
        <v>1200</v>
      </c>
      <c r="F10" s="1104">
        <v>1200</v>
      </c>
      <c r="G10" s="1115">
        <v>500</v>
      </c>
      <c r="H10" s="480">
        <f t="shared" si="1"/>
        <v>41.666666666666671</v>
      </c>
      <c r="I10" s="185">
        <f t="shared" si="0"/>
        <v>41.666666666666671</v>
      </c>
    </row>
    <row r="11" spans="1:10" s="389" customFormat="1" ht="15.75" x14ac:dyDescent="0.25">
      <c r="A11" s="540"/>
      <c r="B11" s="541"/>
      <c r="C11" s="542" t="s">
        <v>460</v>
      </c>
      <c r="D11" s="538" t="s">
        <v>191</v>
      </c>
      <c r="E11" s="1109">
        <v>0</v>
      </c>
      <c r="F11" s="1104">
        <v>2188</v>
      </c>
      <c r="G11" s="1115">
        <v>188</v>
      </c>
      <c r="H11" s="480">
        <v>0</v>
      </c>
      <c r="I11" s="185">
        <f t="shared" si="0"/>
        <v>8.592321755027422</v>
      </c>
    </row>
    <row r="12" spans="1:10" s="389" customFormat="1" ht="15.75" x14ac:dyDescent="0.25">
      <c r="A12" s="540"/>
      <c r="B12" s="541"/>
      <c r="C12" s="542"/>
      <c r="D12" s="538"/>
      <c r="E12" s="510"/>
      <c r="F12" s="499"/>
      <c r="G12" s="539"/>
      <c r="H12" s="462"/>
      <c r="I12" s="463"/>
    </row>
    <row r="13" spans="1:10" s="389" customFormat="1" x14ac:dyDescent="0.25">
      <c r="A13" s="543" t="s">
        <v>262</v>
      </c>
      <c r="B13" s="1478" t="s">
        <v>671</v>
      </c>
      <c r="C13" s="1479"/>
      <c r="D13" s="544"/>
      <c r="E13" s="545">
        <f>E14</f>
        <v>400</v>
      </c>
      <c r="F13" s="546">
        <f>F14</f>
        <v>400</v>
      </c>
      <c r="G13" s="547">
        <f>G14</f>
        <v>242</v>
      </c>
      <c r="H13" s="475">
        <f>G13/E13*100</f>
        <v>60.5</v>
      </c>
      <c r="I13" s="476">
        <f>G13/F13*100</f>
        <v>60.5</v>
      </c>
      <c r="J13" s="548"/>
    </row>
    <row r="14" spans="1:10" s="389" customFormat="1" ht="15.75" thickBot="1" x14ac:dyDescent="0.3">
      <c r="A14" s="525"/>
      <c r="B14" s="549"/>
      <c r="C14" s="550" t="s">
        <v>194</v>
      </c>
      <c r="D14" s="551" t="s">
        <v>195</v>
      </c>
      <c r="E14" s="552">
        <v>400</v>
      </c>
      <c r="F14" s="553">
        <v>400</v>
      </c>
      <c r="G14" s="554">
        <v>242</v>
      </c>
      <c r="H14" s="530">
        <f>G14/E14*100</f>
        <v>60.5</v>
      </c>
      <c r="I14" s="531">
        <f t="shared" ref="I14" si="2">G14/F14*100</f>
        <v>60.5</v>
      </c>
    </row>
    <row r="15" spans="1:10" s="389" customFormat="1" ht="16.5" thickBot="1" x14ac:dyDescent="0.3">
      <c r="A15" s="1443" t="s">
        <v>28</v>
      </c>
      <c r="B15" s="1444"/>
      <c r="C15" s="1445"/>
      <c r="D15" s="555"/>
      <c r="E15" s="533">
        <f>E13+E6</f>
        <v>14100</v>
      </c>
      <c r="F15" s="534">
        <f>F13+F6</f>
        <v>17845</v>
      </c>
      <c r="G15" s="535">
        <f>G13+G6</f>
        <v>7150</v>
      </c>
      <c r="H15" s="556">
        <f>G15/E15*100</f>
        <v>50.709219858156033</v>
      </c>
      <c r="I15" s="469">
        <f>G15/F15*100</f>
        <v>40.067245727094424</v>
      </c>
    </row>
    <row r="16" spans="1:10" ht="9" customHeight="1" thickBot="1" x14ac:dyDescent="0.3">
      <c r="A16" s="1397"/>
      <c r="B16" s="269"/>
      <c r="C16" s="269"/>
      <c r="D16" s="270"/>
      <c r="E16" s="271"/>
      <c r="F16" s="271"/>
      <c r="G16" s="450"/>
      <c r="H16" s="293"/>
      <c r="I16" s="1403"/>
    </row>
    <row r="17" spans="1:10" x14ac:dyDescent="0.25">
      <c r="A17" s="275" t="s">
        <v>1</v>
      </c>
      <c r="B17" s="273" t="s">
        <v>2</v>
      </c>
      <c r="C17" s="273" t="s">
        <v>3</v>
      </c>
      <c r="D17" s="274"/>
      <c r="E17" s="273" t="s">
        <v>263</v>
      </c>
      <c r="F17" s="273" t="s">
        <v>263</v>
      </c>
      <c r="G17" s="156" t="s">
        <v>6</v>
      </c>
      <c r="H17" s="140" t="s">
        <v>7</v>
      </c>
      <c r="I17" s="160" t="s">
        <v>7</v>
      </c>
    </row>
    <row r="18" spans="1:10" x14ac:dyDescent="0.25">
      <c r="A18" s="564" t="s">
        <v>8</v>
      </c>
      <c r="B18" s="565" t="s">
        <v>9</v>
      </c>
      <c r="C18" s="565" t="s">
        <v>10</v>
      </c>
      <c r="D18" s="567" t="s">
        <v>11</v>
      </c>
      <c r="E18" s="566" t="s">
        <v>264</v>
      </c>
      <c r="F18" s="566" t="s">
        <v>264</v>
      </c>
      <c r="G18" s="144" t="s">
        <v>517</v>
      </c>
      <c r="H18" s="569" t="s">
        <v>14</v>
      </c>
      <c r="I18" s="570" t="s">
        <v>15</v>
      </c>
      <c r="J18" s="389"/>
    </row>
    <row r="19" spans="1:10" ht="15.75" thickBot="1" x14ac:dyDescent="0.3">
      <c r="A19" s="571" t="s">
        <v>16</v>
      </c>
      <c r="B19" s="573" t="s">
        <v>17</v>
      </c>
      <c r="C19" s="572"/>
      <c r="D19" s="574"/>
      <c r="E19" s="573" t="s">
        <v>291</v>
      </c>
      <c r="F19" s="573" t="s">
        <v>291</v>
      </c>
      <c r="G19" s="577"/>
      <c r="H19" s="578"/>
      <c r="I19" s="579"/>
      <c r="J19" s="389"/>
    </row>
    <row r="20" spans="1:10" ht="15.75" x14ac:dyDescent="0.25">
      <c r="A20" s="647" t="s">
        <v>42</v>
      </c>
      <c r="B20" s="648"/>
      <c r="C20" s="649"/>
      <c r="D20" s="650"/>
      <c r="E20" s="593"/>
      <c r="F20" s="651"/>
      <c r="G20" s="595"/>
      <c r="H20" s="594"/>
      <c r="I20" s="596"/>
      <c r="J20" s="389"/>
    </row>
    <row r="21" spans="1:10" ht="15.75" x14ac:dyDescent="0.25">
      <c r="A21" s="543" t="s">
        <v>190</v>
      </c>
      <c r="B21" s="1117" t="s">
        <v>655</v>
      </c>
      <c r="C21" s="544"/>
      <c r="D21" s="1118"/>
      <c r="E21" s="729">
        <f>SUM(E22:E48)</f>
        <v>645587</v>
      </c>
      <c r="F21" s="546">
        <f>SUM(F22:F48)</f>
        <v>669981</v>
      </c>
      <c r="G21" s="673">
        <f>SUM(G22:G48)</f>
        <v>7954</v>
      </c>
      <c r="H21" s="1119">
        <f>G21/E21*100</f>
        <v>1.2320570271706215</v>
      </c>
      <c r="I21" s="927">
        <f>G21/F21*100</f>
        <v>1.1871978459090631</v>
      </c>
      <c r="J21" s="389"/>
    </row>
    <row r="22" spans="1:10" ht="26.25" x14ac:dyDescent="0.25">
      <c r="A22" s="536"/>
      <c r="B22" s="537"/>
      <c r="C22" s="688" t="s">
        <v>345</v>
      </c>
      <c r="D22" s="230" t="s">
        <v>191</v>
      </c>
      <c r="E22" s="811">
        <v>581975</v>
      </c>
      <c r="F22" s="380">
        <v>581975</v>
      </c>
      <c r="G22" s="585">
        <v>0</v>
      </c>
      <c r="H22" s="591">
        <f t="shared" ref="H22:H24" si="3">G22/E22*100</f>
        <v>0</v>
      </c>
      <c r="I22" s="513">
        <f t="shared" ref="I22:I24" si="4">G22/F22*100</f>
        <v>0</v>
      </c>
    </row>
    <row r="23" spans="1:10" ht="15.75" x14ac:dyDescent="0.25">
      <c r="A23" s="536"/>
      <c r="B23" s="537"/>
      <c r="C23" s="1120" t="s">
        <v>346</v>
      </c>
      <c r="D23" s="230" t="s">
        <v>191</v>
      </c>
      <c r="E23" s="811">
        <v>1457</v>
      </c>
      <c r="F23" s="380">
        <v>257</v>
      </c>
      <c r="G23" s="1086">
        <v>0</v>
      </c>
      <c r="H23" s="591">
        <f t="shared" si="3"/>
        <v>0</v>
      </c>
      <c r="I23" s="513">
        <f t="shared" si="4"/>
        <v>0</v>
      </c>
    </row>
    <row r="24" spans="1:10" ht="15.75" x14ac:dyDescent="0.25">
      <c r="A24" s="655"/>
      <c r="B24" s="537"/>
      <c r="C24" s="688" t="s">
        <v>347</v>
      </c>
      <c r="D24" s="221" t="s">
        <v>236</v>
      </c>
      <c r="E24" s="811">
        <v>800</v>
      </c>
      <c r="F24" s="380">
        <v>500</v>
      </c>
      <c r="G24" s="1086">
        <v>16</v>
      </c>
      <c r="H24" s="591">
        <f t="shared" si="3"/>
        <v>2</v>
      </c>
      <c r="I24" s="513">
        <f t="shared" si="4"/>
        <v>3.2</v>
      </c>
    </row>
    <row r="25" spans="1:10" ht="15.75" x14ac:dyDescent="0.25">
      <c r="A25" s="656"/>
      <c r="B25" s="541"/>
      <c r="C25" s="688" t="s">
        <v>348</v>
      </c>
      <c r="D25" s="221" t="s">
        <v>236</v>
      </c>
      <c r="E25" s="811">
        <v>800</v>
      </c>
      <c r="F25" s="380">
        <v>800</v>
      </c>
      <c r="G25" s="1086">
        <v>74</v>
      </c>
      <c r="H25" s="1121">
        <f>G25/E25*100</f>
        <v>9.25</v>
      </c>
      <c r="I25" s="1122">
        <f>G25/F25*100</f>
        <v>9.25</v>
      </c>
    </row>
    <row r="26" spans="1:10" ht="15.75" x14ac:dyDescent="0.25">
      <c r="A26" s="540"/>
      <c r="B26" s="541"/>
      <c r="C26" s="688" t="s">
        <v>349</v>
      </c>
      <c r="D26" s="221" t="s">
        <v>236</v>
      </c>
      <c r="E26" s="811">
        <v>800</v>
      </c>
      <c r="F26" s="380">
        <v>310</v>
      </c>
      <c r="G26" s="1086">
        <v>0</v>
      </c>
      <c r="H26" s="591">
        <f t="shared" ref="H26:H42" si="5">G26/E26*100</f>
        <v>0</v>
      </c>
      <c r="I26" s="513">
        <f t="shared" ref="I26:I48" si="6">G26/F26*100</f>
        <v>0</v>
      </c>
    </row>
    <row r="27" spans="1:10" ht="15.75" x14ac:dyDescent="0.25">
      <c r="A27" s="653"/>
      <c r="B27" s="654"/>
      <c r="C27" s="688" t="s">
        <v>350</v>
      </c>
      <c r="D27" s="221" t="s">
        <v>193</v>
      </c>
      <c r="E27" s="811">
        <v>64</v>
      </c>
      <c r="F27" s="380">
        <v>64</v>
      </c>
      <c r="G27" s="1086">
        <v>63</v>
      </c>
      <c r="H27" s="591">
        <f t="shared" si="5"/>
        <v>98.4375</v>
      </c>
      <c r="I27" s="513">
        <f t="shared" si="6"/>
        <v>98.4375</v>
      </c>
    </row>
    <row r="28" spans="1:10" ht="15.75" x14ac:dyDescent="0.25">
      <c r="A28" s="655"/>
      <c r="B28" s="537"/>
      <c r="C28" s="1123" t="s">
        <v>351</v>
      </c>
      <c r="D28" s="221" t="s">
        <v>193</v>
      </c>
      <c r="E28" s="811">
        <v>2300</v>
      </c>
      <c r="F28" s="380">
        <v>2257</v>
      </c>
      <c r="G28" s="1086">
        <v>2257</v>
      </c>
      <c r="H28" s="591">
        <f t="shared" si="5"/>
        <v>98.130434782608702</v>
      </c>
      <c r="I28" s="513">
        <f t="shared" si="6"/>
        <v>100</v>
      </c>
    </row>
    <row r="29" spans="1:10" ht="15.75" customHeight="1" x14ac:dyDescent="0.25">
      <c r="A29" s="655"/>
      <c r="B29" s="537"/>
      <c r="C29" s="1123" t="s">
        <v>352</v>
      </c>
      <c r="D29" s="221" t="s">
        <v>193</v>
      </c>
      <c r="E29" s="811">
        <v>2350</v>
      </c>
      <c r="F29" s="380">
        <v>2286</v>
      </c>
      <c r="G29" s="1086">
        <v>2286</v>
      </c>
      <c r="H29" s="591">
        <f t="shared" si="5"/>
        <v>97.276595744680847</v>
      </c>
      <c r="I29" s="513">
        <f t="shared" si="6"/>
        <v>100</v>
      </c>
    </row>
    <row r="30" spans="1:10" ht="15.75" x14ac:dyDescent="0.25">
      <c r="A30" s="655"/>
      <c r="B30" s="537"/>
      <c r="C30" s="1123" t="s">
        <v>353</v>
      </c>
      <c r="D30" s="221" t="s">
        <v>193</v>
      </c>
      <c r="E30" s="811">
        <v>2500</v>
      </c>
      <c r="F30" s="380">
        <v>2990</v>
      </c>
      <c r="G30" s="1086">
        <v>2975</v>
      </c>
      <c r="H30" s="591">
        <f t="shared" si="5"/>
        <v>119</v>
      </c>
      <c r="I30" s="513">
        <f t="shared" si="6"/>
        <v>99.498327759197323</v>
      </c>
    </row>
    <row r="31" spans="1:10" ht="15.75" x14ac:dyDescent="0.25">
      <c r="A31" s="653"/>
      <c r="B31" s="654"/>
      <c r="C31" s="688" t="s">
        <v>354</v>
      </c>
      <c r="D31" s="230" t="s">
        <v>191</v>
      </c>
      <c r="E31" s="811">
        <v>6741</v>
      </c>
      <c r="F31" s="380">
        <v>6741</v>
      </c>
      <c r="G31" s="1086">
        <v>0</v>
      </c>
      <c r="H31" s="591">
        <f t="shared" si="5"/>
        <v>0</v>
      </c>
      <c r="I31" s="513">
        <f t="shared" si="6"/>
        <v>0</v>
      </c>
    </row>
    <row r="32" spans="1:10" ht="15.75" x14ac:dyDescent="0.25">
      <c r="A32" s="655"/>
      <c r="B32" s="537"/>
      <c r="C32" s="1123" t="s">
        <v>355</v>
      </c>
      <c r="D32" s="221" t="s">
        <v>193</v>
      </c>
      <c r="E32" s="811">
        <v>1000</v>
      </c>
      <c r="F32" s="380">
        <v>1000</v>
      </c>
      <c r="G32" s="1086">
        <v>0</v>
      </c>
      <c r="H32" s="591">
        <f t="shared" si="5"/>
        <v>0</v>
      </c>
      <c r="I32" s="513">
        <f t="shared" si="6"/>
        <v>0</v>
      </c>
    </row>
    <row r="33" spans="1:10" ht="15.75" x14ac:dyDescent="0.25">
      <c r="A33" s="653"/>
      <c r="B33" s="654"/>
      <c r="C33" s="688" t="s">
        <v>356</v>
      </c>
      <c r="D33" s="221" t="s">
        <v>236</v>
      </c>
      <c r="E33" s="811">
        <v>8000</v>
      </c>
      <c r="F33" s="380">
        <v>8000</v>
      </c>
      <c r="G33" s="1086">
        <v>181</v>
      </c>
      <c r="H33" s="591">
        <f t="shared" si="5"/>
        <v>2.2624999999999997</v>
      </c>
      <c r="I33" s="513">
        <f t="shared" si="6"/>
        <v>2.2624999999999997</v>
      </c>
    </row>
    <row r="34" spans="1:10" ht="15.75" x14ac:dyDescent="0.25">
      <c r="A34" s="655"/>
      <c r="B34" s="537"/>
      <c r="C34" s="1124" t="s">
        <v>357</v>
      </c>
      <c r="D34" s="221" t="s">
        <v>236</v>
      </c>
      <c r="E34" s="811">
        <v>12000</v>
      </c>
      <c r="F34" s="1125">
        <v>12000</v>
      </c>
      <c r="G34" s="1086">
        <v>0</v>
      </c>
      <c r="H34" s="591">
        <f t="shared" si="5"/>
        <v>0</v>
      </c>
      <c r="I34" s="513">
        <f t="shared" si="6"/>
        <v>0</v>
      </c>
    </row>
    <row r="35" spans="1:10" ht="15.75" x14ac:dyDescent="0.25">
      <c r="A35" s="653"/>
      <c r="B35" s="654"/>
      <c r="C35" s="1126" t="s">
        <v>358</v>
      </c>
      <c r="D35" s="221" t="s">
        <v>193</v>
      </c>
      <c r="E35" s="811">
        <v>1000</v>
      </c>
      <c r="F35" s="1125">
        <v>1000</v>
      </c>
      <c r="G35" s="1086">
        <v>0</v>
      </c>
      <c r="H35" s="591">
        <f t="shared" si="5"/>
        <v>0</v>
      </c>
      <c r="I35" s="513">
        <f t="shared" si="6"/>
        <v>0</v>
      </c>
    </row>
    <row r="36" spans="1:10" ht="15.75" x14ac:dyDescent="0.25">
      <c r="A36" s="655"/>
      <c r="B36" s="537"/>
      <c r="C36" s="1123" t="s">
        <v>359</v>
      </c>
      <c r="D36" s="230" t="s">
        <v>191</v>
      </c>
      <c r="E36" s="811">
        <v>3150</v>
      </c>
      <c r="F36" s="1125">
        <v>500</v>
      </c>
      <c r="G36" s="1086">
        <v>0</v>
      </c>
      <c r="H36" s="591">
        <f t="shared" si="5"/>
        <v>0</v>
      </c>
      <c r="I36" s="513">
        <f t="shared" si="6"/>
        <v>0</v>
      </c>
    </row>
    <row r="37" spans="1:10" ht="15.75" x14ac:dyDescent="0.25">
      <c r="A37" s="653"/>
      <c r="B37" s="654"/>
      <c r="C37" s="1123" t="s">
        <v>360</v>
      </c>
      <c r="D37" s="230" t="s">
        <v>191</v>
      </c>
      <c r="E37" s="811">
        <v>2000</v>
      </c>
      <c r="F37" s="1125">
        <v>1812</v>
      </c>
      <c r="G37" s="1086">
        <v>0</v>
      </c>
      <c r="H37" s="591">
        <f t="shared" si="5"/>
        <v>0</v>
      </c>
      <c r="I37" s="513">
        <f t="shared" si="6"/>
        <v>0</v>
      </c>
    </row>
    <row r="38" spans="1:10" ht="15.75" x14ac:dyDescent="0.25">
      <c r="A38" s="655"/>
      <c r="B38" s="537"/>
      <c r="C38" s="1123" t="s">
        <v>361</v>
      </c>
      <c r="D38" s="230" t="s">
        <v>191</v>
      </c>
      <c r="E38" s="811">
        <v>4000</v>
      </c>
      <c r="F38" s="1125">
        <v>2000</v>
      </c>
      <c r="G38" s="1086">
        <v>0</v>
      </c>
      <c r="H38" s="591">
        <f t="shared" si="5"/>
        <v>0</v>
      </c>
      <c r="I38" s="513">
        <f t="shared" si="6"/>
        <v>0</v>
      </c>
    </row>
    <row r="39" spans="1:10" ht="15.75" x14ac:dyDescent="0.25">
      <c r="A39" s="655"/>
      <c r="B39" s="537"/>
      <c r="C39" s="1123" t="s">
        <v>551</v>
      </c>
      <c r="D39" s="230" t="s">
        <v>191</v>
      </c>
      <c r="E39" s="811">
        <v>0</v>
      </c>
      <c r="F39" s="1125">
        <v>1500</v>
      </c>
      <c r="G39" s="1086">
        <v>0</v>
      </c>
      <c r="H39" s="591">
        <v>0</v>
      </c>
      <c r="I39" s="513">
        <f t="shared" si="6"/>
        <v>0</v>
      </c>
      <c r="J39" s="389"/>
    </row>
    <row r="40" spans="1:10" ht="15.75" x14ac:dyDescent="0.25">
      <c r="A40" s="536"/>
      <c r="B40" s="537"/>
      <c r="C40" s="1123" t="s">
        <v>362</v>
      </c>
      <c r="D40" s="221" t="s">
        <v>236</v>
      </c>
      <c r="E40" s="811">
        <v>3650</v>
      </c>
      <c r="F40" s="1125">
        <v>3650</v>
      </c>
      <c r="G40" s="1086">
        <v>0</v>
      </c>
      <c r="H40" s="591">
        <f t="shared" si="5"/>
        <v>0</v>
      </c>
      <c r="I40" s="513">
        <f t="shared" si="6"/>
        <v>0</v>
      </c>
      <c r="J40" s="389"/>
    </row>
    <row r="41" spans="1:10" ht="15.75" x14ac:dyDescent="0.25">
      <c r="A41" s="536"/>
      <c r="B41" s="537"/>
      <c r="C41" s="1123" t="s">
        <v>363</v>
      </c>
      <c r="D41" s="221" t="s">
        <v>236</v>
      </c>
      <c r="E41" s="811">
        <v>3800</v>
      </c>
      <c r="F41" s="1125">
        <v>3800</v>
      </c>
      <c r="G41" s="1086">
        <v>0</v>
      </c>
      <c r="H41" s="591">
        <f t="shared" si="5"/>
        <v>0</v>
      </c>
      <c r="I41" s="513">
        <f t="shared" si="6"/>
        <v>0</v>
      </c>
      <c r="J41" s="389"/>
    </row>
    <row r="42" spans="1:10" ht="15.75" x14ac:dyDescent="0.25">
      <c r="A42" s="536"/>
      <c r="B42" s="537"/>
      <c r="C42" s="1123" t="s">
        <v>364</v>
      </c>
      <c r="D42" s="221" t="s">
        <v>236</v>
      </c>
      <c r="E42" s="811">
        <v>7200</v>
      </c>
      <c r="F42" s="1125">
        <v>7200</v>
      </c>
      <c r="G42" s="1086">
        <v>0</v>
      </c>
      <c r="H42" s="591">
        <f t="shared" si="5"/>
        <v>0</v>
      </c>
      <c r="I42" s="513">
        <f t="shared" si="6"/>
        <v>0</v>
      </c>
      <c r="J42" s="389"/>
    </row>
    <row r="43" spans="1:10" ht="15.75" x14ac:dyDescent="0.25">
      <c r="A43" s="536"/>
      <c r="B43" s="537"/>
      <c r="C43" s="1123" t="s">
        <v>552</v>
      </c>
      <c r="D43" s="221" t="s">
        <v>236</v>
      </c>
      <c r="E43" s="1127">
        <v>0</v>
      </c>
      <c r="F43" s="1128">
        <v>3500</v>
      </c>
      <c r="G43" s="1129">
        <v>102</v>
      </c>
      <c r="H43" s="1130">
        <v>0</v>
      </c>
      <c r="I43" s="970">
        <f t="shared" si="6"/>
        <v>2.9142857142857146</v>
      </c>
      <c r="J43" s="389"/>
    </row>
    <row r="44" spans="1:10" ht="15.75" x14ac:dyDescent="0.25">
      <c r="A44" s="536"/>
      <c r="B44" s="537"/>
      <c r="C44" s="1123" t="s">
        <v>553</v>
      </c>
      <c r="D44" s="221" t="s">
        <v>236</v>
      </c>
      <c r="E44" s="1127">
        <v>0</v>
      </c>
      <c r="F44" s="1131">
        <v>3800</v>
      </c>
      <c r="G44" s="1089">
        <v>0</v>
      </c>
      <c r="H44" s="523">
        <v>0</v>
      </c>
      <c r="I44" s="810">
        <f t="shared" si="6"/>
        <v>0</v>
      </c>
      <c r="J44" s="389"/>
    </row>
    <row r="45" spans="1:10" ht="15.75" x14ac:dyDescent="0.25">
      <c r="A45" s="536"/>
      <c r="B45" s="537"/>
      <c r="C45" s="687" t="s">
        <v>461</v>
      </c>
      <c r="D45" s="814" t="s">
        <v>142</v>
      </c>
      <c r="E45" s="1132">
        <v>0</v>
      </c>
      <c r="F45" s="1125">
        <v>35</v>
      </c>
      <c r="G45" s="1086">
        <v>0</v>
      </c>
      <c r="H45" s="523">
        <v>0</v>
      </c>
      <c r="I45" s="513">
        <f t="shared" si="6"/>
        <v>0</v>
      </c>
      <c r="J45" s="389"/>
    </row>
    <row r="46" spans="1:10" ht="15.75" x14ac:dyDescent="0.25">
      <c r="A46" s="536"/>
      <c r="B46" s="537"/>
      <c r="C46" s="688" t="s">
        <v>462</v>
      </c>
      <c r="D46" s="814" t="s">
        <v>142</v>
      </c>
      <c r="E46" s="815">
        <v>0</v>
      </c>
      <c r="F46" s="1125">
        <v>13000</v>
      </c>
      <c r="G46" s="1086">
        <v>0</v>
      </c>
      <c r="H46" s="523">
        <v>0</v>
      </c>
      <c r="I46" s="513">
        <f t="shared" si="6"/>
        <v>0</v>
      </c>
    </row>
    <row r="47" spans="1:10" s="389" customFormat="1" ht="15" customHeight="1" x14ac:dyDescent="0.25">
      <c r="A47" s="536"/>
      <c r="B47" s="537"/>
      <c r="C47" s="688" t="s">
        <v>463</v>
      </c>
      <c r="D47" s="814" t="s">
        <v>142</v>
      </c>
      <c r="E47" s="815">
        <v>0</v>
      </c>
      <c r="F47" s="1125">
        <v>4</v>
      </c>
      <c r="G47" s="1086">
        <v>0</v>
      </c>
      <c r="H47" s="523">
        <v>0</v>
      </c>
      <c r="I47" s="513">
        <f t="shared" si="6"/>
        <v>0</v>
      </c>
    </row>
    <row r="48" spans="1:10" ht="16.5" thickBot="1" x14ac:dyDescent="0.3">
      <c r="A48" s="813"/>
      <c r="B48" s="812"/>
      <c r="C48" s="816" t="s">
        <v>464</v>
      </c>
      <c r="D48" s="817" t="s">
        <v>142</v>
      </c>
      <c r="E48" s="1133">
        <v>0</v>
      </c>
      <c r="F48" s="1134">
        <v>9000</v>
      </c>
      <c r="G48" s="1135">
        <v>0</v>
      </c>
      <c r="H48" s="715">
        <v>0</v>
      </c>
      <c r="I48" s="658">
        <f t="shared" si="6"/>
        <v>0</v>
      </c>
    </row>
    <row r="49" spans="1:9" ht="16.5" thickBot="1" x14ac:dyDescent="0.3">
      <c r="A49" s="1443" t="s">
        <v>43</v>
      </c>
      <c r="B49" s="1444"/>
      <c r="C49" s="1445"/>
      <c r="D49" s="708"/>
      <c r="E49" s="709">
        <f>E21</f>
        <v>645587</v>
      </c>
      <c r="F49" s="710">
        <f t="shared" ref="F49:G49" si="7">F21</f>
        <v>669981</v>
      </c>
      <c r="G49" s="711">
        <f t="shared" si="7"/>
        <v>7954</v>
      </c>
      <c r="H49" s="712">
        <f>G49/E49*100</f>
        <v>1.2320570271706215</v>
      </c>
      <c r="I49" s="713">
        <f>G49/F49*100</f>
        <v>1.1871978459090631</v>
      </c>
    </row>
    <row r="50" spans="1:9" ht="15.75" thickBot="1" x14ac:dyDescent="0.3">
      <c r="A50" s="1231"/>
      <c r="B50" s="1231"/>
      <c r="C50" s="1231"/>
      <c r="D50" s="1231"/>
      <c r="E50" s="1231"/>
      <c r="F50" s="1232"/>
      <c r="G50" s="1233"/>
      <c r="H50" s="1234"/>
      <c r="I50" s="1234"/>
    </row>
    <row r="51" spans="1:9" ht="16.5" thickBot="1" x14ac:dyDescent="0.3">
      <c r="A51" s="604" t="s">
        <v>44</v>
      </c>
      <c r="B51" s="714"/>
      <c r="C51" s="605"/>
      <c r="D51" s="606"/>
      <c r="E51" s="607">
        <f>E15+E49</f>
        <v>659687</v>
      </c>
      <c r="F51" s="608">
        <f>F15+F49</f>
        <v>687826</v>
      </c>
      <c r="G51" s="535">
        <f>G15+G49</f>
        <v>15104</v>
      </c>
      <c r="H51" s="556">
        <f>G51/E51*100</f>
        <v>2.2895706600251331</v>
      </c>
      <c r="I51" s="469">
        <f>G51/F51*100</f>
        <v>2.1959041967009099</v>
      </c>
    </row>
    <row r="61" spans="1:9" ht="19.5" customHeight="1" x14ac:dyDescent="0.25"/>
    <row r="62" spans="1:9" ht="15.75" customHeight="1" x14ac:dyDescent="0.25"/>
    <row r="63" spans="1:9" ht="15" customHeight="1" x14ac:dyDescent="0.25"/>
    <row r="64" spans="1:9" ht="18" customHeight="1" x14ac:dyDescent="0.25"/>
    <row r="65" ht="15.75" customHeight="1" x14ac:dyDescent="0.25"/>
    <row r="66" ht="15.75" customHeight="1" x14ac:dyDescent="0.25"/>
    <row r="67" ht="15" customHeight="1" x14ac:dyDescent="0.25"/>
  </sheetData>
  <mergeCells count="4">
    <mergeCell ref="A1:D1"/>
    <mergeCell ref="B13:C13"/>
    <mergeCell ref="A15:C15"/>
    <mergeCell ref="A49:C49"/>
  </mergeCells>
  <pageMargins left="0.31496062992125984" right="0" top="0.39370078740157483" bottom="0" header="0" footer="0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opLeftCell="A190" zoomScaleNormal="100" workbookViewId="0">
      <selection activeCell="L179" sqref="L179"/>
    </sheetView>
  </sheetViews>
  <sheetFormatPr defaultRowHeight="15" x14ac:dyDescent="0.25"/>
  <cols>
    <col min="2" max="2" width="9.85546875" customWidth="1"/>
    <col min="3" max="3" width="43.5703125" customWidth="1"/>
    <col min="4" max="4" width="52.5703125" customWidth="1"/>
    <col min="5" max="5" width="14.7109375" customWidth="1"/>
    <col min="6" max="6" width="16.85546875" customWidth="1"/>
    <col min="7" max="7" width="11.85546875" style="427" customWidth="1"/>
  </cols>
  <sheetData>
    <row r="1" spans="1:9" ht="16.5" thickBot="1" x14ac:dyDescent="0.3">
      <c r="A1" s="1480" t="s">
        <v>196</v>
      </c>
      <c r="B1" s="1480"/>
      <c r="C1" s="1480"/>
      <c r="D1" s="1480"/>
      <c r="E1" s="117"/>
      <c r="F1" s="117"/>
      <c r="G1" s="117"/>
      <c r="H1" s="117"/>
      <c r="I1" s="1017" t="s">
        <v>650</v>
      </c>
    </row>
    <row r="2" spans="1:9" x14ac:dyDescent="0.25">
      <c r="A2" s="18" t="s">
        <v>1</v>
      </c>
      <c r="B2" s="9" t="s">
        <v>2</v>
      </c>
      <c r="C2" s="19" t="s">
        <v>3</v>
      </c>
      <c r="D2" s="118"/>
      <c r="E2" s="19" t="s">
        <v>4</v>
      </c>
      <c r="F2" s="9" t="s">
        <v>5</v>
      </c>
      <c r="G2" s="156" t="s">
        <v>6</v>
      </c>
      <c r="H2" s="10" t="s">
        <v>7</v>
      </c>
      <c r="I2" s="20" t="s">
        <v>7</v>
      </c>
    </row>
    <row r="3" spans="1:9" x14ac:dyDescent="0.25">
      <c r="A3" s="21" t="s">
        <v>8</v>
      </c>
      <c r="B3" s="11" t="s">
        <v>9</v>
      </c>
      <c r="C3" s="22" t="s">
        <v>10</v>
      </c>
      <c r="D3" s="12" t="s">
        <v>11</v>
      </c>
      <c r="E3" s="23" t="s">
        <v>12</v>
      </c>
      <c r="F3" s="13" t="s">
        <v>13</v>
      </c>
      <c r="G3" s="144" t="s">
        <v>517</v>
      </c>
      <c r="H3" s="13" t="s">
        <v>14</v>
      </c>
      <c r="I3" s="24" t="s">
        <v>15</v>
      </c>
    </row>
    <row r="4" spans="1:9" ht="15.75" thickBot="1" x14ac:dyDescent="0.3">
      <c r="A4" s="25" t="s">
        <v>16</v>
      </c>
      <c r="B4" s="14" t="s">
        <v>17</v>
      </c>
      <c r="C4" s="26"/>
      <c r="D4" s="29"/>
      <c r="E4" s="27" t="s">
        <v>291</v>
      </c>
      <c r="F4" s="15" t="s">
        <v>291</v>
      </c>
      <c r="G4" s="119"/>
      <c r="H4" s="120"/>
      <c r="I4" s="121"/>
    </row>
    <row r="5" spans="1:9" ht="15" customHeight="1" x14ac:dyDescent="0.25">
      <c r="A5" s="1175" t="s">
        <v>18</v>
      </c>
      <c r="B5" s="1176"/>
      <c r="C5" s="1177"/>
      <c r="D5" s="1178"/>
      <c r="E5" s="1179"/>
      <c r="F5" s="1180"/>
      <c r="G5" s="1180"/>
      <c r="H5" s="1180"/>
      <c r="I5" s="1181"/>
    </row>
    <row r="6" spans="1:9" ht="14.1" customHeight="1" x14ac:dyDescent="0.25">
      <c r="A6" s="939" t="s">
        <v>197</v>
      </c>
      <c r="B6" s="1459" t="s">
        <v>626</v>
      </c>
      <c r="C6" s="1460"/>
      <c r="D6" s="684"/>
      <c r="E6" s="675">
        <f>E17+E7</f>
        <v>195802</v>
      </c>
      <c r="F6" s="682">
        <f>F17+F7</f>
        <v>210774.7</v>
      </c>
      <c r="G6" s="675">
        <f>G17+G7</f>
        <v>72363</v>
      </c>
      <c r="H6" s="475">
        <f t="shared" ref="H6:H65" si="0">G6/E6*100</f>
        <v>36.957232306105148</v>
      </c>
      <c r="I6" s="476">
        <f>G6/F6*100</f>
        <v>34.331919343260836</v>
      </c>
    </row>
    <row r="7" spans="1:9" ht="14.1" customHeight="1" x14ac:dyDescent="0.25">
      <c r="A7" s="939"/>
      <c r="B7" s="941"/>
      <c r="C7" s="1142"/>
      <c r="D7" s="931" t="s">
        <v>210</v>
      </c>
      <c r="E7" s="670">
        <f>SUM(E8:E15)</f>
        <v>15100</v>
      </c>
      <c r="F7" s="680">
        <f>SUM(F8:F15)</f>
        <v>15100</v>
      </c>
      <c r="G7" s="670">
        <f>SUM(G8:G15)</f>
        <v>5505</v>
      </c>
      <c r="H7" s="480">
        <f t="shared" si="0"/>
        <v>36.456953642384107</v>
      </c>
      <c r="I7" s="481">
        <f t="shared" ref="I7:I15" si="1">G7/F7*100</f>
        <v>36.456953642384107</v>
      </c>
    </row>
    <row r="8" spans="1:9" ht="14.1" customHeight="1" x14ac:dyDescent="0.25">
      <c r="A8" s="939"/>
      <c r="B8" s="941"/>
      <c r="C8" s="1142"/>
      <c r="D8" s="931" t="s">
        <v>585</v>
      </c>
      <c r="E8" s="670">
        <v>0</v>
      </c>
      <c r="F8" s="680">
        <v>10</v>
      </c>
      <c r="G8" s="671">
        <v>0</v>
      </c>
      <c r="H8" s="480">
        <v>0</v>
      </c>
      <c r="I8" s="481">
        <v>0</v>
      </c>
    </row>
    <row r="9" spans="1:9" ht="14.1" customHeight="1" x14ac:dyDescent="0.25">
      <c r="A9" s="939"/>
      <c r="B9" s="941"/>
      <c r="C9" s="1142"/>
      <c r="D9" s="931" t="s">
        <v>211</v>
      </c>
      <c r="E9" s="670">
        <v>11075</v>
      </c>
      <c r="F9" s="680">
        <v>11061.6</v>
      </c>
      <c r="G9" s="671">
        <v>4219</v>
      </c>
      <c r="H9" s="480">
        <f t="shared" si="0"/>
        <v>38.094808126410832</v>
      </c>
      <c r="I9" s="481">
        <f t="shared" si="1"/>
        <v>38.140956100383306</v>
      </c>
    </row>
    <row r="10" spans="1:9" ht="14.1" customHeight="1" x14ac:dyDescent="0.25">
      <c r="A10" s="939"/>
      <c r="B10" s="941"/>
      <c r="C10" s="1142"/>
      <c r="D10" s="931" t="s">
        <v>204</v>
      </c>
      <c r="E10" s="670">
        <v>2769</v>
      </c>
      <c r="F10" s="680">
        <v>2769</v>
      </c>
      <c r="G10" s="671">
        <v>838</v>
      </c>
      <c r="H10" s="480">
        <f t="shared" si="0"/>
        <v>30.26363308053449</v>
      </c>
      <c r="I10" s="481">
        <f t="shared" si="1"/>
        <v>30.26363308053449</v>
      </c>
    </row>
    <row r="11" spans="1:9" ht="14.1" customHeight="1" x14ac:dyDescent="0.25">
      <c r="A11" s="939"/>
      <c r="B11" s="941"/>
      <c r="C11" s="1142"/>
      <c r="D11" s="931" t="s">
        <v>206</v>
      </c>
      <c r="E11" s="670">
        <v>997</v>
      </c>
      <c r="F11" s="680">
        <v>997</v>
      </c>
      <c r="G11" s="671">
        <v>386</v>
      </c>
      <c r="H11" s="480">
        <f t="shared" si="0"/>
        <v>38.71614844533601</v>
      </c>
      <c r="I11" s="481">
        <f t="shared" si="1"/>
        <v>38.71614844533601</v>
      </c>
    </row>
    <row r="12" spans="1:9" ht="14.1" customHeight="1" x14ac:dyDescent="0.25">
      <c r="A12" s="939"/>
      <c r="B12" s="941"/>
      <c r="C12" s="1142"/>
      <c r="D12" s="931" t="s">
        <v>586</v>
      </c>
      <c r="E12" s="670">
        <v>0</v>
      </c>
      <c r="F12" s="680">
        <v>3.4</v>
      </c>
      <c r="G12" s="671">
        <v>0</v>
      </c>
      <c r="H12" s="480">
        <v>0</v>
      </c>
      <c r="I12" s="481">
        <f t="shared" si="1"/>
        <v>0</v>
      </c>
    </row>
    <row r="13" spans="1:9" ht="14.1" customHeight="1" x14ac:dyDescent="0.25">
      <c r="A13" s="939"/>
      <c r="B13" s="941"/>
      <c r="C13" s="1142"/>
      <c r="D13" s="931" t="s">
        <v>205</v>
      </c>
      <c r="E13" s="670">
        <v>25</v>
      </c>
      <c r="F13" s="680">
        <v>25</v>
      </c>
      <c r="G13" s="671">
        <v>0</v>
      </c>
      <c r="H13" s="480">
        <f t="shared" si="0"/>
        <v>0</v>
      </c>
      <c r="I13" s="481">
        <f t="shared" si="1"/>
        <v>0</v>
      </c>
    </row>
    <row r="14" spans="1:9" ht="14.1" customHeight="1" x14ac:dyDescent="0.25">
      <c r="A14" s="939"/>
      <c r="B14" s="980"/>
      <c r="C14" s="926" t="s">
        <v>201</v>
      </c>
      <c r="D14" s="931" t="s">
        <v>212</v>
      </c>
      <c r="E14" s="670">
        <v>84</v>
      </c>
      <c r="F14" s="680">
        <v>84</v>
      </c>
      <c r="G14" s="671">
        <v>25</v>
      </c>
      <c r="H14" s="480">
        <f t="shared" si="0"/>
        <v>29.761904761904763</v>
      </c>
      <c r="I14" s="481">
        <f t="shared" si="1"/>
        <v>29.761904761904763</v>
      </c>
    </row>
    <row r="15" spans="1:9" ht="14.1" customHeight="1" x14ac:dyDescent="0.25">
      <c r="A15" s="939"/>
      <c r="B15" s="981" t="s">
        <v>283</v>
      </c>
      <c r="C15" s="926" t="s">
        <v>244</v>
      </c>
      <c r="D15" s="931" t="s">
        <v>238</v>
      </c>
      <c r="E15" s="670">
        <v>150</v>
      </c>
      <c r="F15" s="680">
        <v>150</v>
      </c>
      <c r="G15" s="671">
        <v>37</v>
      </c>
      <c r="H15" s="480">
        <f t="shared" si="0"/>
        <v>24.666666666666668</v>
      </c>
      <c r="I15" s="481">
        <f t="shared" si="1"/>
        <v>24.666666666666668</v>
      </c>
    </row>
    <row r="16" spans="1:9" ht="14.1" customHeight="1" x14ac:dyDescent="0.25">
      <c r="A16" s="939"/>
      <c r="B16" s="981"/>
      <c r="C16" s="929"/>
      <c r="D16" s="691"/>
      <c r="E16" s="668"/>
      <c r="F16" s="681"/>
      <c r="G16" s="979"/>
      <c r="H16" s="669"/>
      <c r="I16" s="959"/>
    </row>
    <row r="17" spans="1:9" ht="14.1" customHeight="1" x14ac:dyDescent="0.25">
      <c r="A17" s="982"/>
      <c r="B17" s="980"/>
      <c r="C17" s="983"/>
      <c r="D17" s="931" t="s">
        <v>198</v>
      </c>
      <c r="E17" s="670">
        <f>SUM(E18:E60)</f>
        <v>180702</v>
      </c>
      <c r="F17" s="680">
        <f>SUM(F18:F52)</f>
        <v>195674.7</v>
      </c>
      <c r="G17" s="671">
        <f>SUM(G18:G60)</f>
        <v>66858</v>
      </c>
      <c r="H17" s="480">
        <f t="shared" si="0"/>
        <v>36.999037088687452</v>
      </c>
      <c r="I17" s="481">
        <f t="shared" ref="I17:I66" si="2">G17/F17*100</f>
        <v>34.167932798670442</v>
      </c>
    </row>
    <row r="18" spans="1:9" ht="14.1" customHeight="1" x14ac:dyDescent="0.25">
      <c r="A18" s="982"/>
      <c r="B18" s="980"/>
      <c r="C18" s="926"/>
      <c r="D18" s="931" t="s">
        <v>199</v>
      </c>
      <c r="E18" s="670">
        <v>120000</v>
      </c>
      <c r="F18" s="680">
        <v>120000</v>
      </c>
      <c r="G18" s="672">
        <v>39312</v>
      </c>
      <c r="H18" s="480">
        <f t="shared" si="0"/>
        <v>32.76</v>
      </c>
      <c r="I18" s="481">
        <f t="shared" si="2"/>
        <v>32.76</v>
      </c>
    </row>
    <row r="19" spans="1:9" ht="14.1" customHeight="1" x14ac:dyDescent="0.25">
      <c r="A19" s="982"/>
      <c r="B19" s="980"/>
      <c r="C19" s="926" t="s">
        <v>564</v>
      </c>
      <c r="D19" s="931" t="s">
        <v>199</v>
      </c>
      <c r="E19" s="670">
        <v>0</v>
      </c>
      <c r="F19" s="680">
        <v>228</v>
      </c>
      <c r="G19" s="672">
        <v>0</v>
      </c>
      <c r="H19" s="480">
        <v>0</v>
      </c>
      <c r="I19" s="481">
        <f t="shared" si="2"/>
        <v>0</v>
      </c>
    </row>
    <row r="20" spans="1:9" ht="14.1" customHeight="1" x14ac:dyDescent="0.25">
      <c r="A20" s="982"/>
      <c r="B20" s="980"/>
      <c r="C20" s="926" t="s">
        <v>563</v>
      </c>
      <c r="D20" s="931" t="s">
        <v>199</v>
      </c>
      <c r="E20" s="670">
        <v>0</v>
      </c>
      <c r="F20" s="680">
        <v>5345</v>
      </c>
      <c r="G20" s="672">
        <v>2902</v>
      </c>
      <c r="H20" s="480">
        <v>0</v>
      </c>
      <c r="I20" s="481">
        <f t="shared" si="2"/>
        <v>54.293732460243213</v>
      </c>
    </row>
    <row r="21" spans="1:9" ht="14.1" customHeight="1" x14ac:dyDescent="0.25">
      <c r="A21" s="982"/>
      <c r="B21" s="980"/>
      <c r="C21" s="926" t="s">
        <v>572</v>
      </c>
      <c r="D21" s="931" t="s">
        <v>199</v>
      </c>
      <c r="E21" s="670">
        <v>0</v>
      </c>
      <c r="F21" s="680">
        <v>1904</v>
      </c>
      <c r="G21" s="672">
        <v>1819</v>
      </c>
      <c r="H21" s="480">
        <v>0</v>
      </c>
      <c r="I21" s="481">
        <f t="shared" si="2"/>
        <v>95.535714285714292</v>
      </c>
    </row>
    <row r="22" spans="1:9" ht="14.1" customHeight="1" x14ac:dyDescent="0.25">
      <c r="A22" s="982"/>
      <c r="B22" s="980"/>
      <c r="C22" s="926"/>
      <c r="D22" s="931" t="s">
        <v>200</v>
      </c>
      <c r="E22" s="670">
        <v>6250</v>
      </c>
      <c r="F22" s="680">
        <v>10260</v>
      </c>
      <c r="G22" s="672">
        <v>2799</v>
      </c>
      <c r="H22" s="480">
        <f t="shared" si="0"/>
        <v>44.783999999999999</v>
      </c>
      <c r="I22" s="481">
        <f t="shared" si="2"/>
        <v>27.280701754385966</v>
      </c>
    </row>
    <row r="23" spans="1:9" ht="14.1" customHeight="1" x14ac:dyDescent="0.25">
      <c r="A23" s="982"/>
      <c r="B23" s="980"/>
      <c r="C23" s="926" t="s">
        <v>563</v>
      </c>
      <c r="D23" s="931" t="s">
        <v>200</v>
      </c>
      <c r="E23" s="670">
        <v>0</v>
      </c>
      <c r="F23" s="680">
        <v>30</v>
      </c>
      <c r="G23" s="672">
        <v>0</v>
      </c>
      <c r="H23" s="480">
        <v>0</v>
      </c>
      <c r="I23" s="481">
        <f t="shared" si="2"/>
        <v>0</v>
      </c>
    </row>
    <row r="24" spans="1:9" ht="14.1" customHeight="1" x14ac:dyDescent="0.25">
      <c r="A24" s="982"/>
      <c r="B24" s="980"/>
      <c r="C24" s="926"/>
      <c r="D24" s="931" t="s">
        <v>203</v>
      </c>
      <c r="E24" s="670">
        <v>1000</v>
      </c>
      <c r="F24" s="680">
        <v>1000</v>
      </c>
      <c r="G24" s="672">
        <v>316</v>
      </c>
      <c r="H24" s="480">
        <f t="shared" si="0"/>
        <v>31.6</v>
      </c>
      <c r="I24" s="481">
        <f t="shared" si="2"/>
        <v>31.6</v>
      </c>
    </row>
    <row r="25" spans="1:9" ht="14.1" customHeight="1" x14ac:dyDescent="0.25">
      <c r="A25" s="982"/>
      <c r="B25" s="980"/>
      <c r="C25" s="926"/>
      <c r="D25" s="931" t="s">
        <v>204</v>
      </c>
      <c r="E25" s="670">
        <v>32825</v>
      </c>
      <c r="F25" s="680">
        <v>32825</v>
      </c>
      <c r="G25" s="672">
        <v>10452</v>
      </c>
      <c r="H25" s="480">
        <f t="shared" si="0"/>
        <v>31.841584158415841</v>
      </c>
      <c r="I25" s="481">
        <f t="shared" si="2"/>
        <v>31.841584158415841</v>
      </c>
    </row>
    <row r="26" spans="1:9" ht="14.1" customHeight="1" x14ac:dyDescent="0.25">
      <c r="A26" s="982"/>
      <c r="B26" s="980"/>
      <c r="C26" s="926" t="s">
        <v>564</v>
      </c>
      <c r="D26" s="931" t="s">
        <v>204</v>
      </c>
      <c r="E26" s="670">
        <v>0</v>
      </c>
      <c r="F26" s="680">
        <v>59</v>
      </c>
      <c r="G26" s="672">
        <v>0</v>
      </c>
      <c r="H26" s="480">
        <v>0</v>
      </c>
      <c r="I26" s="481">
        <f t="shared" si="2"/>
        <v>0</v>
      </c>
    </row>
    <row r="27" spans="1:9" ht="14.1" customHeight="1" x14ac:dyDescent="0.25">
      <c r="A27" s="982"/>
      <c r="B27" s="980"/>
      <c r="C27" s="926" t="s">
        <v>563</v>
      </c>
      <c r="D27" s="931" t="s">
        <v>204</v>
      </c>
      <c r="E27" s="670">
        <v>0</v>
      </c>
      <c r="F27" s="680">
        <v>1337</v>
      </c>
      <c r="G27" s="672">
        <v>726</v>
      </c>
      <c r="H27" s="480">
        <v>0</v>
      </c>
      <c r="I27" s="481">
        <f t="shared" si="2"/>
        <v>54.300673148840687</v>
      </c>
    </row>
    <row r="28" spans="1:9" ht="14.1" customHeight="1" x14ac:dyDescent="0.25">
      <c r="A28" s="982"/>
      <c r="B28" s="980"/>
      <c r="C28" s="926" t="s">
        <v>572</v>
      </c>
      <c r="D28" s="931" t="s">
        <v>204</v>
      </c>
      <c r="E28" s="670">
        <v>0</v>
      </c>
      <c r="F28" s="680">
        <v>476.1</v>
      </c>
      <c r="G28" s="672">
        <v>455</v>
      </c>
      <c r="H28" s="480">
        <v>0</v>
      </c>
      <c r="I28" s="481">
        <f t="shared" si="2"/>
        <v>95.568157950010502</v>
      </c>
    </row>
    <row r="29" spans="1:9" ht="14.1" customHeight="1" x14ac:dyDescent="0.25">
      <c r="A29" s="982"/>
      <c r="B29" s="980"/>
      <c r="C29" s="926"/>
      <c r="D29" s="931" t="s">
        <v>206</v>
      </c>
      <c r="E29" s="670">
        <v>11781</v>
      </c>
      <c r="F29" s="680">
        <v>11781</v>
      </c>
      <c r="G29" s="672">
        <v>3752</v>
      </c>
      <c r="H29" s="480">
        <f t="shared" si="0"/>
        <v>31.847890671420082</v>
      </c>
      <c r="I29" s="481">
        <f t="shared" si="2"/>
        <v>31.847890671420082</v>
      </c>
    </row>
    <row r="30" spans="1:9" ht="14.1" customHeight="1" x14ac:dyDescent="0.25">
      <c r="A30" s="982"/>
      <c r="B30" s="980"/>
      <c r="C30" s="926" t="s">
        <v>564</v>
      </c>
      <c r="D30" s="931" t="s">
        <v>206</v>
      </c>
      <c r="E30" s="670">
        <v>0</v>
      </c>
      <c r="F30" s="680">
        <v>23</v>
      </c>
      <c r="G30" s="672">
        <v>0</v>
      </c>
      <c r="H30" s="480">
        <v>0</v>
      </c>
      <c r="I30" s="481">
        <f t="shared" si="2"/>
        <v>0</v>
      </c>
    </row>
    <row r="31" spans="1:9" ht="14.1" customHeight="1" x14ac:dyDescent="0.25">
      <c r="A31" s="982"/>
      <c r="B31" s="980"/>
      <c r="C31" s="926" t="s">
        <v>563</v>
      </c>
      <c r="D31" s="931" t="s">
        <v>206</v>
      </c>
      <c r="E31" s="670">
        <v>0</v>
      </c>
      <c r="F31" s="680">
        <v>481</v>
      </c>
      <c r="G31" s="672">
        <v>262</v>
      </c>
      <c r="H31" s="480">
        <v>0</v>
      </c>
      <c r="I31" s="481">
        <f t="shared" si="2"/>
        <v>54.469854469854475</v>
      </c>
    </row>
    <row r="32" spans="1:9" ht="14.1" customHeight="1" x14ac:dyDescent="0.25">
      <c r="A32" s="982"/>
      <c r="B32" s="980"/>
      <c r="C32" s="926" t="s">
        <v>572</v>
      </c>
      <c r="D32" s="931" t="s">
        <v>206</v>
      </c>
      <c r="E32" s="670">
        <v>0</v>
      </c>
      <c r="F32" s="680">
        <v>171.5</v>
      </c>
      <c r="G32" s="672">
        <v>164</v>
      </c>
      <c r="H32" s="480">
        <v>0</v>
      </c>
      <c r="I32" s="481">
        <f t="shared" si="2"/>
        <v>95.626822157434404</v>
      </c>
    </row>
    <row r="33" spans="1:9" ht="14.1" customHeight="1" x14ac:dyDescent="0.25">
      <c r="A33" s="982"/>
      <c r="B33" s="980"/>
      <c r="C33" s="926"/>
      <c r="D33" s="931" t="s">
        <v>207</v>
      </c>
      <c r="E33" s="670">
        <v>590</v>
      </c>
      <c r="F33" s="680">
        <v>590</v>
      </c>
      <c r="G33" s="672">
        <v>279</v>
      </c>
      <c r="H33" s="480">
        <f t="shared" si="0"/>
        <v>47.288135593220339</v>
      </c>
      <c r="I33" s="481">
        <f t="shared" si="2"/>
        <v>47.288135593220339</v>
      </c>
    </row>
    <row r="34" spans="1:9" ht="14.1" customHeight="1" x14ac:dyDescent="0.25">
      <c r="A34" s="982"/>
      <c r="B34" s="981"/>
      <c r="C34" s="1284" t="s">
        <v>37</v>
      </c>
      <c r="D34" s="1255" t="s">
        <v>144</v>
      </c>
      <c r="E34" s="670">
        <v>1000</v>
      </c>
      <c r="F34" s="680">
        <v>1058</v>
      </c>
      <c r="G34" s="672">
        <v>572</v>
      </c>
      <c r="H34" s="480">
        <f t="shared" si="0"/>
        <v>57.199999999999996</v>
      </c>
      <c r="I34" s="481">
        <f t="shared" si="2"/>
        <v>54.06427221172023</v>
      </c>
    </row>
    <row r="35" spans="1:9" ht="14.1" customHeight="1" x14ac:dyDescent="0.25">
      <c r="A35" s="982"/>
      <c r="B35" s="980"/>
      <c r="C35" s="926"/>
      <c r="D35" s="931" t="s">
        <v>141</v>
      </c>
      <c r="E35" s="670">
        <v>3000</v>
      </c>
      <c r="F35" s="680">
        <v>3000</v>
      </c>
      <c r="G35" s="672">
        <v>1049</v>
      </c>
      <c r="H35" s="480">
        <f t="shared" si="0"/>
        <v>34.966666666666669</v>
      </c>
      <c r="I35" s="481">
        <f t="shared" si="2"/>
        <v>34.966666666666669</v>
      </c>
    </row>
    <row r="36" spans="1:9" ht="14.1" customHeight="1" x14ac:dyDescent="0.25">
      <c r="A36" s="982"/>
      <c r="B36" s="980"/>
      <c r="C36" s="926" t="s">
        <v>515</v>
      </c>
      <c r="D36" s="931" t="s">
        <v>141</v>
      </c>
      <c r="E36" s="670">
        <v>0</v>
      </c>
      <c r="F36" s="680">
        <v>300</v>
      </c>
      <c r="G36" s="672">
        <v>85</v>
      </c>
      <c r="H36" s="480">
        <v>0</v>
      </c>
      <c r="I36" s="481">
        <f t="shared" si="2"/>
        <v>28.333333333333332</v>
      </c>
    </row>
    <row r="37" spans="1:9" ht="14.1" customHeight="1" x14ac:dyDescent="0.25">
      <c r="A37" s="982"/>
      <c r="B37" s="980"/>
      <c r="C37" s="926" t="s">
        <v>563</v>
      </c>
      <c r="D37" s="931" t="s">
        <v>141</v>
      </c>
      <c r="E37" s="670">
        <v>0</v>
      </c>
      <c r="F37" s="680">
        <v>120</v>
      </c>
      <c r="G37" s="672">
        <v>96</v>
      </c>
      <c r="H37" s="480">
        <v>0</v>
      </c>
      <c r="I37" s="481">
        <f t="shared" si="2"/>
        <v>80</v>
      </c>
    </row>
    <row r="38" spans="1:9" ht="14.1" customHeight="1" x14ac:dyDescent="0.25">
      <c r="A38" s="982"/>
      <c r="B38" s="980"/>
      <c r="C38" s="926" t="s">
        <v>572</v>
      </c>
      <c r="D38" s="931" t="s">
        <v>141</v>
      </c>
      <c r="E38" s="670">
        <v>0</v>
      </c>
      <c r="F38" s="680">
        <v>185</v>
      </c>
      <c r="G38" s="672">
        <v>0</v>
      </c>
      <c r="H38" s="480">
        <v>0</v>
      </c>
      <c r="I38" s="481">
        <f t="shared" si="2"/>
        <v>0</v>
      </c>
    </row>
    <row r="39" spans="1:9" ht="14.1" customHeight="1" x14ac:dyDescent="0.25">
      <c r="A39" s="982"/>
      <c r="B39" s="980"/>
      <c r="C39" s="926"/>
      <c r="D39" s="931" t="s">
        <v>208</v>
      </c>
      <c r="E39" s="670">
        <v>30</v>
      </c>
      <c r="F39" s="680">
        <v>30</v>
      </c>
      <c r="G39" s="672">
        <v>10</v>
      </c>
      <c r="H39" s="480">
        <f t="shared" si="0"/>
        <v>33.333333333333329</v>
      </c>
      <c r="I39" s="481">
        <f t="shared" si="2"/>
        <v>33.333333333333329</v>
      </c>
    </row>
    <row r="40" spans="1:9" ht="14.1" customHeight="1" x14ac:dyDescent="0.25">
      <c r="A40" s="984"/>
      <c r="B40" s="985"/>
      <c r="C40" s="1285" t="s">
        <v>201</v>
      </c>
      <c r="D40" s="1255" t="s">
        <v>222</v>
      </c>
      <c r="E40" s="1286">
        <v>1234</v>
      </c>
      <c r="F40" s="1287">
        <v>1234</v>
      </c>
      <c r="G40" s="1288">
        <v>139</v>
      </c>
      <c r="H40" s="480">
        <f t="shared" si="0"/>
        <v>11.26418152350081</v>
      </c>
      <c r="I40" s="481">
        <f t="shared" si="2"/>
        <v>11.26418152350081</v>
      </c>
    </row>
    <row r="41" spans="1:9" ht="14.1" customHeight="1" x14ac:dyDescent="0.25">
      <c r="A41" s="984"/>
      <c r="B41" s="985"/>
      <c r="C41" s="926" t="s">
        <v>563</v>
      </c>
      <c r="D41" s="1255" t="s">
        <v>222</v>
      </c>
      <c r="E41" s="1286">
        <v>0</v>
      </c>
      <c r="F41" s="1287">
        <v>81</v>
      </c>
      <c r="G41" s="1288">
        <v>69</v>
      </c>
      <c r="H41" s="480">
        <v>0</v>
      </c>
      <c r="I41" s="481">
        <f t="shared" si="2"/>
        <v>85.18518518518519</v>
      </c>
    </row>
    <row r="42" spans="1:9" ht="14.1" customHeight="1" x14ac:dyDescent="0.25">
      <c r="A42" s="984"/>
      <c r="B42" s="985"/>
      <c r="C42" s="926" t="s">
        <v>572</v>
      </c>
      <c r="D42" s="1255" t="s">
        <v>222</v>
      </c>
      <c r="E42" s="1286">
        <v>0</v>
      </c>
      <c r="F42" s="1287">
        <v>62.1</v>
      </c>
      <c r="G42" s="1288">
        <v>0</v>
      </c>
      <c r="H42" s="480">
        <v>0</v>
      </c>
      <c r="I42" s="481">
        <f t="shared" si="2"/>
        <v>0</v>
      </c>
    </row>
    <row r="43" spans="1:9" ht="14.1" customHeight="1" x14ac:dyDescent="0.25">
      <c r="A43" s="984"/>
      <c r="B43" s="985"/>
      <c r="C43" s="1285"/>
      <c r="D43" s="1255" t="s">
        <v>505</v>
      </c>
      <c r="E43" s="1286">
        <v>0</v>
      </c>
      <c r="F43" s="1287">
        <v>82</v>
      </c>
      <c r="G43" s="1288">
        <v>82</v>
      </c>
      <c r="H43" s="480">
        <v>0</v>
      </c>
      <c r="I43" s="970">
        <f t="shared" si="2"/>
        <v>100</v>
      </c>
    </row>
    <row r="44" spans="1:9" ht="14.1" customHeight="1" x14ac:dyDescent="0.25">
      <c r="A44" s="984"/>
      <c r="B44" s="986"/>
      <c r="C44" s="1285"/>
      <c r="D44" s="1285" t="s">
        <v>241</v>
      </c>
      <c r="E44" s="1286"/>
      <c r="F44" s="1286"/>
      <c r="G44" s="1289"/>
      <c r="H44" s="523"/>
      <c r="I44" s="1182"/>
    </row>
    <row r="45" spans="1:9" ht="14.1" customHeight="1" x14ac:dyDescent="0.25">
      <c r="A45" s="988"/>
      <c r="B45" s="987"/>
      <c r="C45" s="1184"/>
      <c r="D45" s="1184" t="s">
        <v>242</v>
      </c>
      <c r="E45" s="1025">
        <v>538</v>
      </c>
      <c r="F45" s="1290">
        <v>538</v>
      </c>
      <c r="G45" s="1291">
        <v>433</v>
      </c>
      <c r="H45" s="932">
        <f t="shared" si="0"/>
        <v>80.483271375464682</v>
      </c>
      <c r="I45" s="1183">
        <f t="shared" si="2"/>
        <v>80.483271375464682</v>
      </c>
    </row>
    <row r="46" spans="1:9" ht="14.1" customHeight="1" x14ac:dyDescent="0.25">
      <c r="A46" s="988"/>
      <c r="B46" s="989"/>
      <c r="C46" s="1292" t="s">
        <v>374</v>
      </c>
      <c r="D46" s="1293" t="s">
        <v>375</v>
      </c>
      <c r="E46" s="1025">
        <v>2</v>
      </c>
      <c r="F46" s="1290">
        <v>2</v>
      </c>
      <c r="G46" s="978">
        <v>1</v>
      </c>
      <c r="H46" s="480">
        <f t="shared" si="0"/>
        <v>50</v>
      </c>
      <c r="I46" s="481">
        <f t="shared" si="2"/>
        <v>50</v>
      </c>
    </row>
    <row r="47" spans="1:9" ht="14.1" customHeight="1" x14ac:dyDescent="0.25">
      <c r="A47" s="982"/>
      <c r="B47" s="980"/>
      <c r="C47" s="926"/>
      <c r="D47" s="931" t="s">
        <v>205</v>
      </c>
      <c r="E47" s="670">
        <v>750</v>
      </c>
      <c r="F47" s="680">
        <v>750</v>
      </c>
      <c r="G47" s="672">
        <v>144</v>
      </c>
      <c r="H47" s="480">
        <f t="shared" si="0"/>
        <v>19.2</v>
      </c>
      <c r="I47" s="481">
        <f t="shared" si="2"/>
        <v>19.2</v>
      </c>
    </row>
    <row r="48" spans="1:9" ht="14.1" customHeight="1" x14ac:dyDescent="0.25">
      <c r="A48" s="982"/>
      <c r="B48" s="980"/>
      <c r="C48" s="926" t="s">
        <v>563</v>
      </c>
      <c r="D48" s="931" t="s">
        <v>205</v>
      </c>
      <c r="E48" s="670">
        <v>0</v>
      </c>
      <c r="F48" s="680">
        <v>20</v>
      </c>
      <c r="G48" s="672">
        <v>5</v>
      </c>
      <c r="H48" s="480">
        <v>0</v>
      </c>
      <c r="I48" s="481">
        <f t="shared" si="2"/>
        <v>25</v>
      </c>
    </row>
    <row r="49" spans="1:9" ht="14.1" customHeight="1" x14ac:dyDescent="0.25">
      <c r="A49" s="982"/>
      <c r="B49" s="980"/>
      <c r="C49" s="926" t="s">
        <v>572</v>
      </c>
      <c r="D49" s="931" t="s">
        <v>205</v>
      </c>
      <c r="E49" s="670">
        <v>0</v>
      </c>
      <c r="F49" s="680">
        <v>0</v>
      </c>
      <c r="G49" s="672">
        <v>8</v>
      </c>
      <c r="H49" s="480">
        <v>0</v>
      </c>
      <c r="I49" s="481">
        <v>0</v>
      </c>
    </row>
    <row r="50" spans="1:9" ht="14.1" customHeight="1" x14ac:dyDescent="0.25">
      <c r="A50" s="982"/>
      <c r="B50" s="980"/>
      <c r="C50" s="926" t="s">
        <v>201</v>
      </c>
      <c r="D50" s="931" t="s">
        <v>209</v>
      </c>
      <c r="E50" s="670">
        <v>1402</v>
      </c>
      <c r="F50" s="680">
        <v>1132</v>
      </c>
      <c r="G50" s="672">
        <v>801</v>
      </c>
      <c r="H50" s="480">
        <f t="shared" si="0"/>
        <v>57.132667617689016</v>
      </c>
      <c r="I50" s="481">
        <f t="shared" si="2"/>
        <v>70.759717314487631</v>
      </c>
    </row>
    <row r="51" spans="1:9" ht="14.1" customHeight="1" x14ac:dyDescent="0.25">
      <c r="A51" s="982"/>
      <c r="B51" s="981" t="s">
        <v>284</v>
      </c>
      <c r="C51" s="926" t="s">
        <v>201</v>
      </c>
      <c r="D51" s="931" t="s">
        <v>202</v>
      </c>
      <c r="E51" s="670">
        <v>0</v>
      </c>
      <c r="F51" s="680">
        <v>270</v>
      </c>
      <c r="G51" s="672">
        <v>46</v>
      </c>
      <c r="H51" s="480">
        <v>0</v>
      </c>
      <c r="I51" s="481">
        <f t="shared" si="2"/>
        <v>17.037037037037038</v>
      </c>
    </row>
    <row r="52" spans="1:9" ht="14.1" customHeight="1" thickBot="1" x14ac:dyDescent="0.3">
      <c r="A52" s="998"/>
      <c r="B52" s="1259"/>
      <c r="C52" s="1294" t="s">
        <v>201</v>
      </c>
      <c r="D52" s="1254" t="s">
        <v>243</v>
      </c>
      <c r="E52" s="1295">
        <v>300</v>
      </c>
      <c r="F52" s="1296">
        <v>300</v>
      </c>
      <c r="G52" s="1297">
        <v>80</v>
      </c>
      <c r="H52" s="1260">
        <f t="shared" si="0"/>
        <v>26.666666666666668</v>
      </c>
      <c r="I52" s="658">
        <f t="shared" si="2"/>
        <v>26.666666666666668</v>
      </c>
    </row>
    <row r="53" spans="1:9" ht="12.75" customHeight="1" x14ac:dyDescent="0.25">
      <c r="A53" s="1261"/>
      <c r="B53" s="1262"/>
      <c r="C53" s="1263"/>
      <c r="D53" s="1263"/>
      <c r="E53" s="1264"/>
      <c r="F53" s="1265"/>
      <c r="G53" s="1266"/>
      <c r="H53" s="640"/>
      <c r="I53" s="640"/>
    </row>
    <row r="54" spans="1:9" ht="12.75" customHeight="1" x14ac:dyDescent="0.25">
      <c r="A54" s="1261"/>
      <c r="B54" s="1262"/>
      <c r="C54" s="1263"/>
      <c r="D54" s="1263"/>
      <c r="E54" s="1264"/>
      <c r="F54" s="1265"/>
      <c r="G54" s="1266"/>
      <c r="H54" s="640"/>
      <c r="I54" s="640"/>
    </row>
    <row r="55" spans="1:9" ht="12.75" customHeight="1" x14ac:dyDescent="0.25">
      <c r="A55" s="1261"/>
      <c r="B55" s="1262"/>
      <c r="C55" s="1263"/>
      <c r="D55" s="1263"/>
      <c r="E55" s="1264"/>
      <c r="F55" s="1265"/>
      <c r="G55" s="1266"/>
      <c r="H55" s="640"/>
      <c r="I55" s="640"/>
    </row>
    <row r="56" spans="1:9" ht="12.75" customHeight="1" thickBot="1" x14ac:dyDescent="0.3">
      <c r="A56" s="1261"/>
      <c r="B56" s="1262"/>
      <c r="C56" s="1263"/>
      <c r="D56" s="1263"/>
      <c r="E56" s="1264"/>
      <c r="F56" s="1265"/>
      <c r="G56" s="1266"/>
      <c r="H56" s="640"/>
      <c r="I56" s="640" t="s">
        <v>651</v>
      </c>
    </row>
    <row r="57" spans="1:9" ht="12.75" customHeight="1" x14ac:dyDescent="0.25">
      <c r="A57" s="18" t="s">
        <v>1</v>
      </c>
      <c r="B57" s="9" t="s">
        <v>2</v>
      </c>
      <c r="C57" s="19" t="s">
        <v>3</v>
      </c>
      <c r="D57" s="118"/>
      <c r="E57" s="19" t="s">
        <v>4</v>
      </c>
      <c r="F57" s="9" t="s">
        <v>5</v>
      </c>
      <c r="G57" s="156" t="s">
        <v>6</v>
      </c>
      <c r="H57" s="10" t="s">
        <v>7</v>
      </c>
      <c r="I57" s="20" t="s">
        <v>7</v>
      </c>
    </row>
    <row r="58" spans="1:9" ht="12.75" customHeight="1" x14ac:dyDescent="0.25">
      <c r="A58" s="21" t="s">
        <v>8</v>
      </c>
      <c r="B58" s="11" t="s">
        <v>9</v>
      </c>
      <c r="C58" s="22" t="s">
        <v>10</v>
      </c>
      <c r="D58" s="12" t="s">
        <v>11</v>
      </c>
      <c r="E58" s="23" t="s">
        <v>12</v>
      </c>
      <c r="F58" s="13" t="s">
        <v>13</v>
      </c>
      <c r="G58" s="144" t="s">
        <v>517</v>
      </c>
      <c r="H58" s="13" t="s">
        <v>14</v>
      </c>
      <c r="I58" s="24" t="s">
        <v>15</v>
      </c>
    </row>
    <row r="59" spans="1:9" ht="12.75" customHeight="1" thickBot="1" x14ac:dyDescent="0.3">
      <c r="A59" s="25" t="s">
        <v>16</v>
      </c>
      <c r="B59" s="14" t="s">
        <v>17</v>
      </c>
      <c r="C59" s="26"/>
      <c r="D59" s="29"/>
      <c r="E59" s="27" t="s">
        <v>291</v>
      </c>
      <c r="F59" s="15" t="s">
        <v>291</v>
      </c>
      <c r="G59" s="119"/>
      <c r="H59" s="120"/>
      <c r="I59" s="121"/>
    </row>
    <row r="60" spans="1:9" ht="15.75" customHeight="1" x14ac:dyDescent="0.25">
      <c r="A60" s="1175" t="s">
        <v>18</v>
      </c>
      <c r="B60" s="1176"/>
      <c r="C60" s="1177"/>
      <c r="D60" s="1178"/>
      <c r="E60" s="1179"/>
      <c r="F60" s="1180"/>
      <c r="G60" s="1180"/>
      <c r="H60" s="1180"/>
      <c r="I60" s="1181"/>
    </row>
    <row r="61" spans="1:9" ht="12.75" customHeight="1" x14ac:dyDescent="0.25">
      <c r="A61" s="939" t="s">
        <v>249</v>
      </c>
      <c r="B61" s="1459" t="s">
        <v>663</v>
      </c>
      <c r="C61" s="1460"/>
      <c r="D61" s="931" t="s">
        <v>198</v>
      </c>
      <c r="E61" s="675">
        <f>E62+E63+E64+E65+E66</f>
        <v>6800</v>
      </c>
      <c r="F61" s="682">
        <f>F62+F63+F64+F65+F66</f>
        <v>6370</v>
      </c>
      <c r="G61" s="675">
        <f>G62+G63+G64+G65+G66</f>
        <v>1995</v>
      </c>
      <c r="H61" s="475">
        <f t="shared" si="0"/>
        <v>29.338235294117649</v>
      </c>
      <c r="I61" s="476">
        <f t="shared" si="2"/>
        <v>31.318681318681318</v>
      </c>
    </row>
    <row r="62" spans="1:9" ht="12.75" customHeight="1" x14ac:dyDescent="0.25">
      <c r="A62" s="982"/>
      <c r="B62" s="990" t="s">
        <v>506</v>
      </c>
      <c r="C62" s="991" t="s">
        <v>401</v>
      </c>
      <c r="D62" s="931" t="s">
        <v>144</v>
      </c>
      <c r="E62" s="670">
        <v>2800</v>
      </c>
      <c r="F62" s="680">
        <v>3170</v>
      </c>
      <c r="G62" s="671">
        <v>1472</v>
      </c>
      <c r="H62" s="480">
        <f t="shared" si="0"/>
        <v>52.571428571428569</v>
      </c>
      <c r="I62" s="481">
        <f t="shared" si="2"/>
        <v>46.435331230283907</v>
      </c>
    </row>
    <row r="63" spans="1:9" ht="14.25" customHeight="1" x14ac:dyDescent="0.25">
      <c r="A63" s="982"/>
      <c r="B63" s="990" t="s">
        <v>507</v>
      </c>
      <c r="C63" s="991" t="s">
        <v>402</v>
      </c>
      <c r="D63" s="931" t="s">
        <v>144</v>
      </c>
      <c r="E63" s="670">
        <v>500</v>
      </c>
      <c r="F63" s="680">
        <v>500</v>
      </c>
      <c r="G63" s="672">
        <v>94</v>
      </c>
      <c r="H63" s="480">
        <f t="shared" si="0"/>
        <v>18.8</v>
      </c>
      <c r="I63" s="481">
        <f t="shared" si="2"/>
        <v>18.8</v>
      </c>
    </row>
    <row r="64" spans="1:9" ht="15.75" customHeight="1" x14ac:dyDescent="0.25">
      <c r="A64" s="982"/>
      <c r="B64" s="981" t="s">
        <v>508</v>
      </c>
      <c r="C64" s="991" t="s">
        <v>403</v>
      </c>
      <c r="D64" s="931" t="s">
        <v>144</v>
      </c>
      <c r="E64" s="670">
        <v>1000</v>
      </c>
      <c r="F64" s="680">
        <v>1500</v>
      </c>
      <c r="G64" s="672">
        <v>332</v>
      </c>
      <c r="H64" s="480">
        <f t="shared" si="0"/>
        <v>33.200000000000003</v>
      </c>
      <c r="I64" s="481">
        <f t="shared" si="2"/>
        <v>22.133333333333333</v>
      </c>
    </row>
    <row r="65" spans="1:9" ht="12" customHeight="1" x14ac:dyDescent="0.25">
      <c r="A65" s="982"/>
      <c r="B65" s="981" t="s">
        <v>509</v>
      </c>
      <c r="C65" s="930" t="s">
        <v>587</v>
      </c>
      <c r="D65" s="931" t="s">
        <v>144</v>
      </c>
      <c r="E65" s="670">
        <v>2500</v>
      </c>
      <c r="F65" s="680">
        <v>1000</v>
      </c>
      <c r="G65" s="672">
        <v>0</v>
      </c>
      <c r="H65" s="480">
        <f t="shared" si="0"/>
        <v>0</v>
      </c>
      <c r="I65" s="481">
        <f t="shared" si="2"/>
        <v>0</v>
      </c>
    </row>
    <row r="66" spans="1:9" ht="13.5" customHeight="1" x14ac:dyDescent="0.25">
      <c r="A66" s="982"/>
      <c r="B66" s="990" t="s">
        <v>510</v>
      </c>
      <c r="C66" s="926" t="s">
        <v>511</v>
      </c>
      <c r="D66" s="926" t="s">
        <v>512</v>
      </c>
      <c r="E66" s="670">
        <v>0</v>
      </c>
      <c r="F66" s="680">
        <v>200</v>
      </c>
      <c r="G66" s="585">
        <v>97</v>
      </c>
      <c r="H66" s="480">
        <v>0</v>
      </c>
      <c r="I66" s="513">
        <f t="shared" si="2"/>
        <v>48.5</v>
      </c>
    </row>
    <row r="67" spans="1:9" ht="11.25" customHeight="1" x14ac:dyDescent="0.25">
      <c r="A67" s="988"/>
      <c r="B67" s="992"/>
      <c r="C67" s="1020"/>
      <c r="D67" s="995"/>
      <c r="E67" s="1298"/>
      <c r="F67" s="1299"/>
      <c r="G67" s="978"/>
      <c r="H67" s="480"/>
      <c r="I67" s="1300"/>
    </row>
    <row r="68" spans="1:9" x14ac:dyDescent="0.25">
      <c r="A68" s="939" t="s">
        <v>245</v>
      </c>
      <c r="B68" s="1459" t="s">
        <v>666</v>
      </c>
      <c r="C68" s="1460"/>
      <c r="D68" s="931" t="s">
        <v>198</v>
      </c>
      <c r="E68" s="675">
        <f>E69</f>
        <v>55</v>
      </c>
      <c r="F68" s="682">
        <f t="shared" ref="F68:I68" si="3">F69</f>
        <v>55</v>
      </c>
      <c r="G68" s="675">
        <f t="shared" si="3"/>
        <v>12</v>
      </c>
      <c r="H68" s="1119">
        <f t="shared" si="3"/>
        <v>21.82</v>
      </c>
      <c r="I68" s="927">
        <f t="shared" si="3"/>
        <v>21.82</v>
      </c>
    </row>
    <row r="69" spans="1:9" x14ac:dyDescent="0.25">
      <c r="A69" s="993"/>
      <c r="B69" s="926"/>
      <c r="C69" s="926"/>
      <c r="D69" s="931" t="s">
        <v>127</v>
      </c>
      <c r="E69" s="670">
        <v>55</v>
      </c>
      <c r="F69" s="680">
        <v>55</v>
      </c>
      <c r="G69" s="670">
        <v>12</v>
      </c>
      <c r="H69" s="480">
        <v>21.82</v>
      </c>
      <c r="I69" s="481">
        <v>21.82</v>
      </c>
    </row>
    <row r="70" spans="1:9" x14ac:dyDescent="0.25">
      <c r="A70" s="982"/>
      <c r="B70" s="980"/>
      <c r="C70" s="994"/>
      <c r="D70" s="995"/>
      <c r="E70" s="1301"/>
      <c r="F70" s="1302"/>
      <c r="G70" s="672"/>
      <c r="H70" s="1301"/>
      <c r="I70" s="1303"/>
    </row>
    <row r="71" spans="1:9" ht="12.75" customHeight="1" x14ac:dyDescent="0.25">
      <c r="A71" s="939" t="s">
        <v>246</v>
      </c>
      <c r="B71" s="928" t="s">
        <v>665</v>
      </c>
      <c r="C71" s="996"/>
      <c r="D71" s="684"/>
      <c r="E71" s="675">
        <f>E72+E82</f>
        <v>67296</v>
      </c>
      <c r="F71" s="682">
        <f>F72+F82</f>
        <v>67776.800000000003</v>
      </c>
      <c r="G71" s="675">
        <f>G72+G82</f>
        <v>23326</v>
      </c>
      <c r="H71" s="475">
        <f>G71/E71*100</f>
        <v>34.661792677127913</v>
      </c>
      <c r="I71" s="476">
        <f>G71/F71*100</f>
        <v>34.415906327828985</v>
      </c>
    </row>
    <row r="72" spans="1:9" ht="12.75" customHeight="1" x14ac:dyDescent="0.25">
      <c r="A72" s="939"/>
      <c r="B72" s="997"/>
      <c r="C72" s="1020" t="s">
        <v>247</v>
      </c>
      <c r="D72" s="931" t="s">
        <v>198</v>
      </c>
      <c r="E72" s="670">
        <f>SUM(E73:E80)</f>
        <v>21200</v>
      </c>
      <c r="F72" s="680">
        <f>SUM(F73:F80)</f>
        <v>21350</v>
      </c>
      <c r="G72" s="670">
        <f>SUM(G73:G80)</f>
        <v>6730</v>
      </c>
      <c r="H72" s="480">
        <f>G72/E72*100</f>
        <v>31.745283018867926</v>
      </c>
      <c r="I72" s="481">
        <f>G72/F72*100</f>
        <v>31.522248243559719</v>
      </c>
    </row>
    <row r="73" spans="1:9" ht="12.75" customHeight="1" x14ac:dyDescent="0.25">
      <c r="A73" s="993"/>
      <c r="B73" s="997">
        <v>911</v>
      </c>
      <c r="C73" s="926"/>
      <c r="D73" s="931" t="s">
        <v>182</v>
      </c>
      <c r="E73" s="670">
        <v>2200</v>
      </c>
      <c r="F73" s="680">
        <v>2200</v>
      </c>
      <c r="G73" s="672">
        <v>109</v>
      </c>
      <c r="H73" s="480">
        <f t="shared" ref="H73:H80" si="4">G73/E73*100</f>
        <v>4.9545454545454541</v>
      </c>
      <c r="I73" s="481">
        <f t="shared" ref="I73:I80" si="5">G73/F73*100</f>
        <v>4.9545454545454541</v>
      </c>
    </row>
    <row r="74" spans="1:9" ht="12.75" customHeight="1" x14ac:dyDescent="0.25">
      <c r="A74" s="993"/>
      <c r="B74" s="997">
        <v>911</v>
      </c>
      <c r="C74" s="926"/>
      <c r="D74" s="931" t="s">
        <v>140</v>
      </c>
      <c r="E74" s="670">
        <v>300</v>
      </c>
      <c r="F74" s="680">
        <v>300</v>
      </c>
      <c r="G74" s="672">
        <v>40</v>
      </c>
      <c r="H74" s="480">
        <f t="shared" si="4"/>
        <v>13.333333333333334</v>
      </c>
      <c r="I74" s="481">
        <f t="shared" si="5"/>
        <v>13.333333333333334</v>
      </c>
    </row>
    <row r="75" spans="1:9" ht="12.75" customHeight="1" x14ac:dyDescent="0.25">
      <c r="A75" s="993"/>
      <c r="B75" s="997">
        <v>911</v>
      </c>
      <c r="C75" s="926" t="s">
        <v>377</v>
      </c>
      <c r="D75" s="931" t="s">
        <v>221</v>
      </c>
      <c r="E75" s="670">
        <v>2500</v>
      </c>
      <c r="F75" s="680">
        <v>2500</v>
      </c>
      <c r="G75" s="672">
        <v>302</v>
      </c>
      <c r="H75" s="480">
        <f t="shared" si="4"/>
        <v>12.08</v>
      </c>
      <c r="I75" s="481">
        <f>G74/F74*100</f>
        <v>13.333333333333334</v>
      </c>
    </row>
    <row r="76" spans="1:9" ht="12.75" customHeight="1" x14ac:dyDescent="0.25">
      <c r="A76" s="993"/>
      <c r="B76" s="997">
        <v>911</v>
      </c>
      <c r="C76" s="926" t="s">
        <v>378</v>
      </c>
      <c r="D76" s="931" t="s">
        <v>379</v>
      </c>
      <c r="E76" s="670">
        <v>14000</v>
      </c>
      <c r="F76" s="680">
        <v>14150</v>
      </c>
      <c r="G76" s="672">
        <v>6010</v>
      </c>
      <c r="H76" s="480">
        <f t="shared" si="4"/>
        <v>42.928571428571431</v>
      </c>
      <c r="I76" s="481">
        <f>G75/F75*100</f>
        <v>12.08</v>
      </c>
    </row>
    <row r="77" spans="1:9" ht="12.75" customHeight="1" x14ac:dyDescent="0.25">
      <c r="A77" s="982"/>
      <c r="B77" s="981" t="s">
        <v>248</v>
      </c>
      <c r="C77" s="983"/>
      <c r="D77" s="1304" t="s">
        <v>127</v>
      </c>
      <c r="E77" s="670">
        <v>500</v>
      </c>
      <c r="F77" s="680">
        <v>500</v>
      </c>
      <c r="G77" s="672">
        <v>23</v>
      </c>
      <c r="H77" s="480">
        <f t="shared" si="4"/>
        <v>4.5999999999999996</v>
      </c>
      <c r="I77" s="481">
        <f t="shared" si="5"/>
        <v>4.5999999999999996</v>
      </c>
    </row>
    <row r="78" spans="1:9" ht="12.75" customHeight="1" x14ac:dyDescent="0.25">
      <c r="A78" s="982"/>
      <c r="B78" s="981" t="s">
        <v>248</v>
      </c>
      <c r="C78" s="983" t="s">
        <v>380</v>
      </c>
      <c r="D78" s="1304" t="s">
        <v>381</v>
      </c>
      <c r="E78" s="670">
        <v>1200</v>
      </c>
      <c r="F78" s="680">
        <v>1200</v>
      </c>
      <c r="G78" s="672">
        <v>106</v>
      </c>
      <c r="H78" s="480">
        <f t="shared" si="4"/>
        <v>8.8333333333333339</v>
      </c>
      <c r="I78" s="481">
        <f t="shared" si="5"/>
        <v>8.8333333333333339</v>
      </c>
    </row>
    <row r="79" spans="1:9" ht="12.75" customHeight="1" x14ac:dyDescent="0.25">
      <c r="A79" s="982"/>
      <c r="B79" s="981" t="s">
        <v>248</v>
      </c>
      <c r="C79" s="983"/>
      <c r="D79" s="931" t="s">
        <v>213</v>
      </c>
      <c r="E79" s="670">
        <v>200</v>
      </c>
      <c r="F79" s="680">
        <v>200</v>
      </c>
      <c r="G79" s="672">
        <v>48</v>
      </c>
      <c r="H79" s="480">
        <f t="shared" si="4"/>
        <v>24</v>
      </c>
      <c r="I79" s="481">
        <f t="shared" si="5"/>
        <v>24</v>
      </c>
    </row>
    <row r="80" spans="1:9" ht="12.75" customHeight="1" x14ac:dyDescent="0.25">
      <c r="A80" s="982"/>
      <c r="B80" s="981" t="s">
        <v>248</v>
      </c>
      <c r="C80" s="983" t="s">
        <v>382</v>
      </c>
      <c r="D80" s="931" t="s">
        <v>214</v>
      </c>
      <c r="E80" s="670">
        <v>300</v>
      </c>
      <c r="F80" s="680">
        <v>300</v>
      </c>
      <c r="G80" s="672">
        <v>92</v>
      </c>
      <c r="H80" s="512">
        <f t="shared" si="4"/>
        <v>30.666666666666664</v>
      </c>
      <c r="I80" s="513">
        <f t="shared" si="5"/>
        <v>30.666666666666664</v>
      </c>
    </row>
    <row r="81" spans="1:9" ht="12.75" customHeight="1" x14ac:dyDescent="0.25">
      <c r="A81" s="1277"/>
      <c r="B81" s="1305"/>
      <c r="C81" s="1305"/>
      <c r="D81" s="1305"/>
      <c r="E81" s="1305"/>
      <c r="F81" s="1305"/>
      <c r="G81" s="1272"/>
      <c r="H81" s="1305"/>
      <c r="I81" s="1306"/>
    </row>
    <row r="82" spans="1:9" ht="12.75" customHeight="1" x14ac:dyDescent="0.25">
      <c r="A82" s="1267" t="s">
        <v>246</v>
      </c>
      <c r="B82" s="686"/>
      <c r="C82" s="1268" t="s">
        <v>250</v>
      </c>
      <c r="D82" s="995" t="s">
        <v>198</v>
      </c>
      <c r="E82" s="1269">
        <f>SUM(E83:E141)</f>
        <v>46096</v>
      </c>
      <c r="F82" s="1270">
        <f>SUM(F83:F141)</f>
        <v>46426.8</v>
      </c>
      <c r="G82" s="1271">
        <f>SUM(G83:G141)</f>
        <v>16596</v>
      </c>
      <c r="H82" s="475">
        <f t="shared" ref="H82:H142" si="6">G82/E82*100</f>
        <v>36.003123915307185</v>
      </c>
      <c r="I82" s="476">
        <f t="shared" ref="I82:I142" si="7">G82/F82*100</f>
        <v>35.746594639303162</v>
      </c>
    </row>
    <row r="83" spans="1:9" ht="12.75" customHeight="1" x14ac:dyDescent="0.25">
      <c r="A83" s="999"/>
      <c r="B83" s="1000"/>
      <c r="C83" s="962" t="s">
        <v>137</v>
      </c>
      <c r="D83" s="1307" t="s">
        <v>215</v>
      </c>
      <c r="E83" s="670">
        <v>15</v>
      </c>
      <c r="F83" s="973">
        <v>15</v>
      </c>
      <c r="G83" s="585">
        <v>1</v>
      </c>
      <c r="H83" s="480">
        <f t="shared" si="6"/>
        <v>6.666666666666667</v>
      </c>
      <c r="I83" s="481">
        <f t="shared" si="7"/>
        <v>6.666666666666667</v>
      </c>
    </row>
    <row r="84" spans="1:9" ht="12.75" customHeight="1" x14ac:dyDescent="0.25">
      <c r="A84" s="999"/>
      <c r="B84" s="1000"/>
      <c r="C84" s="962" t="s">
        <v>137</v>
      </c>
      <c r="D84" s="1307" t="s">
        <v>138</v>
      </c>
      <c r="E84" s="670">
        <v>300</v>
      </c>
      <c r="F84" s="973">
        <v>300</v>
      </c>
      <c r="G84" s="585">
        <v>69</v>
      </c>
      <c r="H84" s="480">
        <f t="shared" si="6"/>
        <v>23</v>
      </c>
      <c r="I84" s="481">
        <f t="shared" si="7"/>
        <v>23</v>
      </c>
    </row>
    <row r="85" spans="1:9" ht="12.75" customHeight="1" x14ac:dyDescent="0.25">
      <c r="A85" s="999"/>
      <c r="B85" s="1000"/>
      <c r="C85" s="962" t="s">
        <v>572</v>
      </c>
      <c r="D85" s="1307" t="s">
        <v>138</v>
      </c>
      <c r="E85" s="670">
        <v>0</v>
      </c>
      <c r="F85" s="973">
        <v>10</v>
      </c>
      <c r="G85" s="585">
        <v>0</v>
      </c>
      <c r="H85" s="480">
        <v>0</v>
      </c>
      <c r="I85" s="481">
        <f t="shared" si="7"/>
        <v>0</v>
      </c>
    </row>
    <row r="86" spans="1:9" ht="12.75" customHeight="1" x14ac:dyDescent="0.25">
      <c r="A86" s="999"/>
      <c r="B86" s="1000"/>
      <c r="C86" s="962" t="s">
        <v>137</v>
      </c>
      <c r="D86" s="1307" t="s">
        <v>182</v>
      </c>
      <c r="E86" s="670">
        <v>550</v>
      </c>
      <c r="F86" s="973">
        <v>550</v>
      </c>
      <c r="G86" s="585">
        <v>178</v>
      </c>
      <c r="H86" s="480">
        <f t="shared" si="6"/>
        <v>32.36363636363636</v>
      </c>
      <c r="I86" s="481">
        <f t="shared" si="7"/>
        <v>32.36363636363636</v>
      </c>
    </row>
    <row r="87" spans="1:9" ht="12.75" customHeight="1" x14ac:dyDescent="0.25">
      <c r="A87" s="999"/>
      <c r="B87" s="1000"/>
      <c r="C87" s="953" t="s">
        <v>563</v>
      </c>
      <c r="D87" s="1307" t="s">
        <v>182</v>
      </c>
      <c r="E87" s="670">
        <v>0</v>
      </c>
      <c r="F87" s="973">
        <v>30</v>
      </c>
      <c r="G87" s="585">
        <v>0</v>
      </c>
      <c r="H87" s="480">
        <v>0</v>
      </c>
      <c r="I87" s="481">
        <f t="shared" si="7"/>
        <v>0</v>
      </c>
    </row>
    <row r="88" spans="1:9" ht="12.75" customHeight="1" x14ac:dyDescent="0.25">
      <c r="A88" s="999"/>
      <c r="B88" s="1000"/>
      <c r="C88" s="953" t="s">
        <v>572</v>
      </c>
      <c r="D88" s="1307" t="s">
        <v>182</v>
      </c>
      <c r="E88" s="670">
        <v>0</v>
      </c>
      <c r="F88" s="973">
        <v>25</v>
      </c>
      <c r="G88" s="585">
        <v>0</v>
      </c>
      <c r="H88" s="480">
        <v>0</v>
      </c>
      <c r="I88" s="481">
        <f t="shared" si="7"/>
        <v>0</v>
      </c>
    </row>
    <row r="89" spans="1:9" ht="12.75" customHeight="1" x14ac:dyDescent="0.25">
      <c r="A89" s="999"/>
      <c r="B89" s="1000"/>
      <c r="C89" s="962"/>
      <c r="D89" s="1307" t="s">
        <v>183</v>
      </c>
      <c r="E89" s="670">
        <v>4000</v>
      </c>
      <c r="F89" s="973">
        <v>4000</v>
      </c>
      <c r="G89" s="585">
        <v>946</v>
      </c>
      <c r="H89" s="480">
        <f t="shared" si="6"/>
        <v>23.65</v>
      </c>
      <c r="I89" s="481">
        <f t="shared" si="7"/>
        <v>23.65</v>
      </c>
    </row>
    <row r="90" spans="1:9" ht="16.5" customHeight="1" x14ac:dyDescent="0.25">
      <c r="A90" s="999"/>
      <c r="B90" s="1000"/>
      <c r="C90" s="953" t="s">
        <v>563</v>
      </c>
      <c r="D90" s="1307" t="s">
        <v>183</v>
      </c>
      <c r="E90" s="670">
        <v>0</v>
      </c>
      <c r="F90" s="973">
        <v>120</v>
      </c>
      <c r="G90" s="585">
        <v>0</v>
      </c>
      <c r="H90" s="480">
        <v>0</v>
      </c>
      <c r="I90" s="481">
        <f t="shared" si="7"/>
        <v>0</v>
      </c>
    </row>
    <row r="91" spans="1:9" ht="17.25" customHeight="1" x14ac:dyDescent="0.25">
      <c r="A91" s="999"/>
      <c r="B91" s="1000"/>
      <c r="C91" s="953" t="s">
        <v>572</v>
      </c>
      <c r="D91" s="1307" t="s">
        <v>183</v>
      </c>
      <c r="E91" s="670">
        <v>0</v>
      </c>
      <c r="F91" s="973">
        <v>80.8</v>
      </c>
      <c r="G91" s="585">
        <v>0</v>
      </c>
      <c r="H91" s="480">
        <v>0</v>
      </c>
      <c r="I91" s="481">
        <f t="shared" si="7"/>
        <v>0</v>
      </c>
    </row>
    <row r="92" spans="1:9" ht="18" customHeight="1" x14ac:dyDescent="0.25">
      <c r="A92" s="999"/>
      <c r="B92" s="1000"/>
      <c r="C92" s="962"/>
      <c r="D92" s="1307" t="s">
        <v>216</v>
      </c>
      <c r="E92" s="670">
        <v>1</v>
      </c>
      <c r="F92" s="973">
        <v>1</v>
      </c>
      <c r="G92" s="585">
        <v>0</v>
      </c>
      <c r="H92" s="480">
        <f t="shared" si="6"/>
        <v>0</v>
      </c>
      <c r="I92" s="481">
        <f t="shared" si="7"/>
        <v>0</v>
      </c>
    </row>
    <row r="93" spans="1:9" ht="12.75" customHeight="1" x14ac:dyDescent="0.25">
      <c r="A93" s="999"/>
      <c r="B93" s="1000"/>
      <c r="C93" s="962"/>
      <c r="D93" s="1307" t="s">
        <v>217</v>
      </c>
      <c r="E93" s="670">
        <v>700</v>
      </c>
      <c r="F93" s="973">
        <v>700</v>
      </c>
      <c r="G93" s="585">
        <v>533</v>
      </c>
      <c r="H93" s="480">
        <f t="shared" si="6"/>
        <v>76.142857142857139</v>
      </c>
      <c r="I93" s="481">
        <f t="shared" si="7"/>
        <v>76.142857142857139</v>
      </c>
    </row>
    <row r="94" spans="1:9" ht="12.75" customHeight="1" x14ac:dyDescent="0.25">
      <c r="A94" s="999"/>
      <c r="B94" s="1000"/>
      <c r="C94" s="953" t="s">
        <v>563</v>
      </c>
      <c r="D94" s="1307" t="s">
        <v>217</v>
      </c>
      <c r="E94" s="670">
        <v>0</v>
      </c>
      <c r="F94" s="973">
        <v>19</v>
      </c>
      <c r="G94" s="585">
        <v>0</v>
      </c>
      <c r="H94" s="480">
        <v>0</v>
      </c>
      <c r="I94" s="481">
        <f t="shared" si="7"/>
        <v>0</v>
      </c>
    </row>
    <row r="95" spans="1:9" ht="12.75" customHeight="1" x14ac:dyDescent="0.25">
      <c r="A95" s="999"/>
      <c r="B95" s="1000"/>
      <c r="C95" s="953" t="s">
        <v>572</v>
      </c>
      <c r="D95" s="1307" t="s">
        <v>217</v>
      </c>
      <c r="E95" s="670">
        <v>0</v>
      </c>
      <c r="F95" s="973">
        <v>20</v>
      </c>
      <c r="G95" s="585">
        <v>0</v>
      </c>
      <c r="H95" s="480">
        <v>0</v>
      </c>
      <c r="I95" s="481">
        <f t="shared" si="7"/>
        <v>0</v>
      </c>
    </row>
    <row r="96" spans="1:9" ht="12.75" customHeight="1" x14ac:dyDescent="0.25">
      <c r="A96" s="999"/>
      <c r="B96" s="1000"/>
      <c r="C96" s="962"/>
      <c r="D96" s="1307" t="s">
        <v>588</v>
      </c>
      <c r="E96" s="670">
        <v>450</v>
      </c>
      <c r="F96" s="973">
        <v>450</v>
      </c>
      <c r="G96" s="585">
        <v>183</v>
      </c>
      <c r="H96" s="480">
        <f t="shared" si="6"/>
        <v>40.666666666666664</v>
      </c>
      <c r="I96" s="481">
        <f t="shared" si="7"/>
        <v>40.666666666666664</v>
      </c>
    </row>
    <row r="97" spans="1:9" ht="12.75" customHeight="1" x14ac:dyDescent="0.25">
      <c r="A97" s="999"/>
      <c r="B97" s="1000"/>
      <c r="C97" s="962"/>
      <c r="D97" s="1307" t="s">
        <v>218</v>
      </c>
      <c r="E97" s="670">
        <v>3000</v>
      </c>
      <c r="F97" s="973">
        <v>3000</v>
      </c>
      <c r="G97" s="585">
        <v>1153</v>
      </c>
      <c r="H97" s="480">
        <f t="shared" si="6"/>
        <v>38.433333333333337</v>
      </c>
      <c r="I97" s="481">
        <f t="shared" si="7"/>
        <v>38.433333333333337</v>
      </c>
    </row>
    <row r="98" spans="1:9" ht="12.75" customHeight="1" x14ac:dyDescent="0.25">
      <c r="A98" s="999"/>
      <c r="B98" s="1000"/>
      <c r="C98" s="962"/>
      <c r="D98" s="1307" t="s">
        <v>188</v>
      </c>
      <c r="E98" s="670">
        <v>4600</v>
      </c>
      <c r="F98" s="973">
        <v>4600</v>
      </c>
      <c r="G98" s="585">
        <v>1715</v>
      </c>
      <c r="H98" s="480">
        <f t="shared" si="6"/>
        <v>37.282608695652172</v>
      </c>
      <c r="I98" s="481">
        <f t="shared" si="7"/>
        <v>37.282608695652172</v>
      </c>
    </row>
    <row r="99" spans="1:9" ht="12.75" customHeight="1" x14ac:dyDescent="0.25">
      <c r="A99" s="999"/>
      <c r="B99" s="1000"/>
      <c r="C99" s="953" t="s">
        <v>563</v>
      </c>
      <c r="D99" s="1307" t="s">
        <v>188</v>
      </c>
      <c r="E99" s="670">
        <v>0</v>
      </c>
      <c r="F99" s="973">
        <v>120</v>
      </c>
      <c r="G99" s="585">
        <v>0</v>
      </c>
      <c r="H99" s="480">
        <v>0</v>
      </c>
      <c r="I99" s="481">
        <f t="shared" si="7"/>
        <v>0</v>
      </c>
    </row>
    <row r="100" spans="1:9" ht="12.75" customHeight="1" x14ac:dyDescent="0.25">
      <c r="A100" s="999"/>
      <c r="B100" s="1000"/>
      <c r="C100" s="953" t="s">
        <v>572</v>
      </c>
      <c r="D100" s="1307" t="s">
        <v>188</v>
      </c>
      <c r="E100" s="670">
        <v>0</v>
      </c>
      <c r="F100" s="973">
        <v>125</v>
      </c>
      <c r="G100" s="585">
        <v>0</v>
      </c>
      <c r="H100" s="480">
        <v>0</v>
      </c>
      <c r="I100" s="481">
        <f t="shared" si="7"/>
        <v>0</v>
      </c>
    </row>
    <row r="101" spans="1:9" ht="12.75" customHeight="1" x14ac:dyDescent="0.25">
      <c r="A101" s="999"/>
      <c r="B101" s="1000"/>
      <c r="C101" s="962"/>
      <c r="D101" s="1307" t="s">
        <v>219</v>
      </c>
      <c r="E101" s="670">
        <v>400</v>
      </c>
      <c r="F101" s="973">
        <v>400</v>
      </c>
      <c r="G101" s="585">
        <v>155</v>
      </c>
      <c r="H101" s="480">
        <f t="shared" si="6"/>
        <v>38.75</v>
      </c>
      <c r="I101" s="481">
        <f t="shared" si="7"/>
        <v>38.75</v>
      </c>
    </row>
    <row r="102" spans="1:9" ht="12.75" customHeight="1" x14ac:dyDescent="0.25">
      <c r="A102" s="999"/>
      <c r="B102" s="1000"/>
      <c r="C102" s="953" t="s">
        <v>563</v>
      </c>
      <c r="D102" s="1307" t="s">
        <v>219</v>
      </c>
      <c r="E102" s="670">
        <v>0</v>
      </c>
      <c r="F102" s="973">
        <v>30</v>
      </c>
      <c r="G102" s="585">
        <v>0</v>
      </c>
      <c r="H102" s="480">
        <v>0</v>
      </c>
      <c r="I102" s="481">
        <f t="shared" si="7"/>
        <v>0</v>
      </c>
    </row>
    <row r="103" spans="1:9" x14ac:dyDescent="0.25">
      <c r="A103" s="999"/>
      <c r="B103" s="1000"/>
      <c r="C103" s="962"/>
      <c r="D103" s="1308" t="s">
        <v>220</v>
      </c>
      <c r="E103" s="670">
        <v>1800</v>
      </c>
      <c r="F103" s="973">
        <v>1800</v>
      </c>
      <c r="G103" s="585">
        <v>552</v>
      </c>
      <c r="H103" s="480">
        <f t="shared" si="6"/>
        <v>30.666666666666664</v>
      </c>
      <c r="I103" s="481">
        <f t="shared" si="7"/>
        <v>30.666666666666664</v>
      </c>
    </row>
    <row r="104" spans="1:9" x14ac:dyDescent="0.25">
      <c r="A104" s="999"/>
      <c r="B104" s="1000"/>
      <c r="C104" s="953" t="s">
        <v>563</v>
      </c>
      <c r="D104" s="1308" t="s">
        <v>220</v>
      </c>
      <c r="E104" s="670">
        <v>0</v>
      </c>
      <c r="F104" s="973">
        <v>20</v>
      </c>
      <c r="G104" s="585">
        <v>0</v>
      </c>
      <c r="H104" s="480">
        <v>0</v>
      </c>
      <c r="I104" s="481">
        <f t="shared" si="7"/>
        <v>0</v>
      </c>
    </row>
    <row r="105" spans="1:9" x14ac:dyDescent="0.25">
      <c r="A105" s="999"/>
      <c r="B105" s="1000"/>
      <c r="C105" s="953" t="s">
        <v>572</v>
      </c>
      <c r="D105" s="1308" t="s">
        <v>220</v>
      </c>
      <c r="E105" s="670">
        <v>0</v>
      </c>
      <c r="F105" s="973">
        <v>5</v>
      </c>
      <c r="G105" s="585">
        <v>0</v>
      </c>
      <c r="H105" s="480">
        <v>0</v>
      </c>
      <c r="I105" s="481">
        <f t="shared" si="7"/>
        <v>0</v>
      </c>
    </row>
    <row r="106" spans="1:9" ht="15.75" thickBot="1" x14ac:dyDescent="0.3">
      <c r="A106" s="1278"/>
      <c r="B106" s="1279"/>
      <c r="C106" s="1280"/>
      <c r="D106" s="1309" t="s">
        <v>221</v>
      </c>
      <c r="E106" s="1295">
        <v>1500</v>
      </c>
      <c r="F106" s="1310">
        <v>1500</v>
      </c>
      <c r="G106" s="1311">
        <v>482</v>
      </c>
      <c r="H106" s="530">
        <f t="shared" si="6"/>
        <v>32.133333333333333</v>
      </c>
      <c r="I106" s="531">
        <f t="shared" si="7"/>
        <v>32.133333333333333</v>
      </c>
    </row>
    <row r="107" spans="1:9" x14ac:dyDescent="0.25">
      <c r="A107" s="1273"/>
      <c r="B107" s="1274"/>
      <c r="C107" s="1275"/>
      <c r="D107" s="1276"/>
      <c r="E107" s="1264"/>
      <c r="F107" s="1265"/>
      <c r="G107" s="1266"/>
      <c r="H107" s="640"/>
      <c r="I107" s="640"/>
    </row>
    <row r="108" spans="1:9" x14ac:dyDescent="0.25">
      <c r="A108" s="1273"/>
      <c r="B108" s="1274"/>
      <c r="C108" s="1275"/>
      <c r="D108" s="1276"/>
      <c r="E108" s="1264"/>
      <c r="F108" s="1265"/>
      <c r="G108" s="1266"/>
      <c r="H108" s="640"/>
      <c r="I108" s="640"/>
    </row>
    <row r="109" spans="1:9" x14ac:dyDescent="0.25">
      <c r="A109" s="1273"/>
      <c r="B109" s="1274"/>
      <c r="C109" s="1275"/>
      <c r="D109" s="1276"/>
      <c r="E109" s="1264"/>
      <c r="F109" s="1265"/>
      <c r="G109" s="1266"/>
      <c r="H109" s="640"/>
      <c r="I109" s="640"/>
    </row>
    <row r="110" spans="1:9" x14ac:dyDescent="0.25">
      <c r="A110" s="1273"/>
      <c r="B110" s="1274"/>
      <c r="C110" s="1275"/>
      <c r="D110" s="1276"/>
      <c r="E110" s="1264"/>
      <c r="F110" s="1265"/>
      <c r="G110" s="1266"/>
      <c r="H110" s="640"/>
      <c r="I110" s="640"/>
    </row>
    <row r="111" spans="1:9" x14ac:dyDescent="0.25">
      <c r="A111" s="1273"/>
      <c r="B111" s="1274"/>
      <c r="C111" s="1275"/>
      <c r="D111" s="1276"/>
      <c r="E111" s="1264"/>
      <c r="F111" s="1265"/>
      <c r="G111" s="1266"/>
      <c r="H111" s="640"/>
      <c r="I111" s="640"/>
    </row>
    <row r="112" spans="1:9" x14ac:dyDescent="0.25">
      <c r="A112" s="1273"/>
      <c r="B112" s="1274"/>
      <c r="C112" s="1275"/>
      <c r="D112" s="1276"/>
      <c r="E112" s="1264"/>
      <c r="F112" s="1265"/>
      <c r="G112" s="1266"/>
      <c r="H112" s="640"/>
      <c r="I112" s="640"/>
    </row>
    <row r="113" spans="1:9" ht="15.75" thickBot="1" x14ac:dyDescent="0.3">
      <c r="A113" s="1273"/>
      <c r="B113" s="1274"/>
      <c r="C113" s="1275"/>
      <c r="D113" s="1276"/>
      <c r="E113" s="1264"/>
      <c r="F113" s="1265"/>
      <c r="G113" s="1266"/>
      <c r="H113" s="640"/>
      <c r="I113" s="640" t="s">
        <v>652</v>
      </c>
    </row>
    <row r="114" spans="1:9" x14ac:dyDescent="0.25">
      <c r="A114" s="18" t="s">
        <v>1</v>
      </c>
      <c r="B114" s="9" t="s">
        <v>2</v>
      </c>
      <c r="C114" s="19" t="s">
        <v>3</v>
      </c>
      <c r="D114" s="118"/>
      <c r="E114" s="19" t="s">
        <v>4</v>
      </c>
      <c r="F114" s="9" t="s">
        <v>5</v>
      </c>
      <c r="G114" s="156" t="s">
        <v>6</v>
      </c>
      <c r="H114" s="10" t="s">
        <v>7</v>
      </c>
      <c r="I114" s="20" t="s">
        <v>7</v>
      </c>
    </row>
    <row r="115" spans="1:9" x14ac:dyDescent="0.25">
      <c r="A115" s="21" t="s">
        <v>8</v>
      </c>
      <c r="B115" s="11" t="s">
        <v>9</v>
      </c>
      <c r="C115" s="22" t="s">
        <v>10</v>
      </c>
      <c r="D115" s="12" t="s">
        <v>11</v>
      </c>
      <c r="E115" s="23" t="s">
        <v>12</v>
      </c>
      <c r="F115" s="13" t="s">
        <v>13</v>
      </c>
      <c r="G115" s="144" t="s">
        <v>517</v>
      </c>
      <c r="H115" s="13" t="s">
        <v>14</v>
      </c>
      <c r="I115" s="24" t="s">
        <v>15</v>
      </c>
    </row>
    <row r="116" spans="1:9" ht="15.75" thickBot="1" x14ac:dyDescent="0.3">
      <c r="A116" s="25" t="s">
        <v>16</v>
      </c>
      <c r="B116" s="14" t="s">
        <v>17</v>
      </c>
      <c r="C116" s="26"/>
      <c r="D116" s="29"/>
      <c r="E116" s="27" t="s">
        <v>291</v>
      </c>
      <c r="F116" s="15" t="s">
        <v>291</v>
      </c>
      <c r="G116" s="119"/>
      <c r="H116" s="120"/>
      <c r="I116" s="121"/>
    </row>
    <row r="117" spans="1:9" ht="15.75" x14ac:dyDescent="0.25">
      <c r="A117" s="1175" t="s">
        <v>18</v>
      </c>
      <c r="B117" s="1176"/>
      <c r="C117" s="1177"/>
      <c r="D117" s="1178"/>
      <c r="E117" s="1179"/>
      <c r="F117" s="1180"/>
      <c r="G117" s="1180"/>
      <c r="H117" s="1180"/>
      <c r="I117" s="1181"/>
    </row>
    <row r="118" spans="1:9" ht="15.75" x14ac:dyDescent="0.25">
      <c r="A118" s="1267" t="s">
        <v>246</v>
      </c>
      <c r="B118" s="686"/>
      <c r="C118" s="1268" t="s">
        <v>250</v>
      </c>
      <c r="D118" s="1281"/>
      <c r="E118" s="122"/>
      <c r="F118" s="1283"/>
      <c r="G118" s="123"/>
      <c r="H118" s="122"/>
      <c r="I118" s="1282"/>
    </row>
    <row r="119" spans="1:9" x14ac:dyDescent="0.25">
      <c r="A119" s="999"/>
      <c r="B119" s="1000"/>
      <c r="C119" s="953" t="s">
        <v>563</v>
      </c>
      <c r="D119" s="1307" t="s">
        <v>221</v>
      </c>
      <c r="E119" s="670">
        <v>0</v>
      </c>
      <c r="F119" s="973">
        <v>20</v>
      </c>
      <c r="G119" s="585">
        <v>0</v>
      </c>
      <c r="H119" s="480">
        <v>0</v>
      </c>
      <c r="I119" s="481">
        <f t="shared" si="7"/>
        <v>0</v>
      </c>
    </row>
    <row r="120" spans="1:9" x14ac:dyDescent="0.25">
      <c r="A120" s="999"/>
      <c r="B120" s="1000"/>
      <c r="C120" s="953" t="s">
        <v>572</v>
      </c>
      <c r="D120" s="1307" t="s">
        <v>221</v>
      </c>
      <c r="E120" s="670">
        <v>0</v>
      </c>
      <c r="F120" s="973">
        <v>85</v>
      </c>
      <c r="G120" s="585">
        <v>0</v>
      </c>
      <c r="H120" s="480">
        <v>0</v>
      </c>
      <c r="I120" s="481">
        <f t="shared" si="7"/>
        <v>0</v>
      </c>
    </row>
    <row r="121" spans="1:9" x14ac:dyDescent="0.25">
      <c r="A121" s="999"/>
      <c r="B121" s="1000"/>
      <c r="C121" s="962"/>
      <c r="D121" s="1307" t="s">
        <v>130</v>
      </c>
      <c r="E121" s="670">
        <v>220</v>
      </c>
      <c r="F121" s="973">
        <v>220</v>
      </c>
      <c r="G121" s="585">
        <v>94</v>
      </c>
      <c r="H121" s="480">
        <f t="shared" si="6"/>
        <v>42.727272727272727</v>
      </c>
      <c r="I121" s="481">
        <f t="shared" si="7"/>
        <v>42.727272727272727</v>
      </c>
    </row>
    <row r="122" spans="1:9" x14ac:dyDescent="0.25">
      <c r="A122" s="999"/>
      <c r="B122" s="1000"/>
      <c r="C122" s="953" t="s">
        <v>563</v>
      </c>
      <c r="D122" s="1307" t="s">
        <v>130</v>
      </c>
      <c r="E122" s="670">
        <v>0</v>
      </c>
      <c r="F122" s="973">
        <v>6</v>
      </c>
      <c r="G122" s="585">
        <v>0</v>
      </c>
      <c r="H122" s="480">
        <v>0</v>
      </c>
      <c r="I122" s="481">
        <f t="shared" si="7"/>
        <v>0</v>
      </c>
    </row>
    <row r="123" spans="1:9" x14ac:dyDescent="0.25">
      <c r="A123" s="999"/>
      <c r="B123" s="1000"/>
      <c r="C123" s="1312"/>
      <c r="D123" s="1308" t="s">
        <v>184</v>
      </c>
      <c r="E123" s="670">
        <v>1</v>
      </c>
      <c r="F123" s="973">
        <v>101</v>
      </c>
      <c r="G123" s="585">
        <v>12</v>
      </c>
      <c r="H123" s="480">
        <f t="shared" si="6"/>
        <v>1200</v>
      </c>
      <c r="I123" s="481">
        <f t="shared" si="7"/>
        <v>11.881188118811881</v>
      </c>
    </row>
    <row r="124" spans="1:9" x14ac:dyDescent="0.25">
      <c r="A124" s="999"/>
      <c r="B124" s="1000"/>
      <c r="C124" s="953"/>
      <c r="D124" s="1307" t="s">
        <v>144</v>
      </c>
      <c r="E124" s="670">
        <v>1000</v>
      </c>
      <c r="F124" s="973">
        <v>1000</v>
      </c>
      <c r="G124" s="585">
        <v>606</v>
      </c>
      <c r="H124" s="480">
        <f t="shared" si="6"/>
        <v>60.6</v>
      </c>
      <c r="I124" s="481">
        <f t="shared" si="7"/>
        <v>60.6</v>
      </c>
    </row>
    <row r="125" spans="1:9" x14ac:dyDescent="0.25">
      <c r="A125" s="999"/>
      <c r="B125" s="1185" t="s">
        <v>589</v>
      </c>
      <c r="C125" s="953"/>
      <c r="D125" s="1307" t="s">
        <v>144</v>
      </c>
      <c r="E125" s="670">
        <v>0</v>
      </c>
      <c r="F125" s="973">
        <v>150</v>
      </c>
      <c r="G125" s="585">
        <v>115</v>
      </c>
      <c r="H125" s="480">
        <v>0</v>
      </c>
      <c r="I125" s="481">
        <f t="shared" si="7"/>
        <v>76.666666666666671</v>
      </c>
    </row>
    <row r="126" spans="1:9" x14ac:dyDescent="0.25">
      <c r="A126" s="999"/>
      <c r="B126" s="1000"/>
      <c r="C126" s="926"/>
      <c r="D126" s="1307" t="s">
        <v>127</v>
      </c>
      <c r="E126" s="670">
        <v>16201</v>
      </c>
      <c r="F126" s="973">
        <v>16011</v>
      </c>
      <c r="G126" s="585">
        <v>6548</v>
      </c>
      <c r="H126" s="480">
        <f t="shared" si="6"/>
        <v>40.417258193938643</v>
      </c>
      <c r="I126" s="481">
        <f t="shared" si="7"/>
        <v>40.89688339266754</v>
      </c>
    </row>
    <row r="127" spans="1:9" x14ac:dyDescent="0.25">
      <c r="A127" s="999"/>
      <c r="B127" s="1000"/>
      <c r="C127" s="926" t="s">
        <v>201</v>
      </c>
      <c r="D127" s="1307" t="s">
        <v>127</v>
      </c>
      <c r="E127" s="670">
        <v>2300</v>
      </c>
      <c r="F127" s="973">
        <v>2300</v>
      </c>
      <c r="G127" s="585">
        <v>989</v>
      </c>
      <c r="H127" s="480">
        <f t="shared" si="6"/>
        <v>43</v>
      </c>
      <c r="I127" s="481">
        <f t="shared" si="7"/>
        <v>43</v>
      </c>
    </row>
    <row r="128" spans="1:9" x14ac:dyDescent="0.25">
      <c r="A128" s="999"/>
      <c r="B128" s="1000"/>
      <c r="C128" s="926" t="s">
        <v>563</v>
      </c>
      <c r="D128" s="1307" t="s">
        <v>127</v>
      </c>
      <c r="E128" s="670">
        <v>0</v>
      </c>
      <c r="F128" s="973">
        <v>5</v>
      </c>
      <c r="G128" s="585">
        <v>0</v>
      </c>
      <c r="H128" s="480">
        <v>0</v>
      </c>
      <c r="I128" s="481">
        <f t="shared" si="7"/>
        <v>0</v>
      </c>
    </row>
    <row r="129" spans="1:9" x14ac:dyDescent="0.25">
      <c r="A129" s="999"/>
      <c r="B129" s="1000"/>
      <c r="C129" s="926" t="s">
        <v>572</v>
      </c>
      <c r="D129" s="1307" t="s">
        <v>127</v>
      </c>
      <c r="E129" s="670">
        <v>0</v>
      </c>
      <c r="F129" s="973">
        <v>20</v>
      </c>
      <c r="G129" s="585">
        <v>0</v>
      </c>
      <c r="H129" s="480">
        <v>0</v>
      </c>
      <c r="I129" s="481">
        <f t="shared" si="7"/>
        <v>0</v>
      </c>
    </row>
    <row r="130" spans="1:9" x14ac:dyDescent="0.25">
      <c r="A130" s="999"/>
      <c r="B130" s="1000"/>
      <c r="C130" s="953"/>
      <c r="D130" s="1307" t="s">
        <v>185</v>
      </c>
      <c r="E130" s="670">
        <v>8500</v>
      </c>
      <c r="F130" s="973">
        <v>8020</v>
      </c>
      <c r="G130" s="585">
        <v>1885</v>
      </c>
      <c r="H130" s="480">
        <f t="shared" si="6"/>
        <v>22.176470588235293</v>
      </c>
      <c r="I130" s="481">
        <f t="shared" si="7"/>
        <v>23.503740648379051</v>
      </c>
    </row>
    <row r="131" spans="1:9" x14ac:dyDescent="0.25">
      <c r="A131" s="999"/>
      <c r="B131" s="1000"/>
      <c r="C131" s="953"/>
      <c r="D131" s="1307" t="s">
        <v>222</v>
      </c>
      <c r="E131" s="670">
        <v>150</v>
      </c>
      <c r="F131" s="973">
        <v>150</v>
      </c>
      <c r="G131" s="585">
        <v>36</v>
      </c>
      <c r="H131" s="480">
        <f t="shared" si="6"/>
        <v>24</v>
      </c>
      <c r="I131" s="481">
        <f t="shared" si="7"/>
        <v>24</v>
      </c>
    </row>
    <row r="132" spans="1:9" x14ac:dyDescent="0.25">
      <c r="A132" s="999"/>
      <c r="B132" s="1000"/>
      <c r="C132" s="926" t="s">
        <v>572</v>
      </c>
      <c r="D132" s="1307" t="s">
        <v>222</v>
      </c>
      <c r="E132" s="670">
        <v>0</v>
      </c>
      <c r="F132" s="973">
        <v>10</v>
      </c>
      <c r="G132" s="585">
        <v>0</v>
      </c>
      <c r="H132" s="480">
        <v>0</v>
      </c>
      <c r="I132" s="481">
        <f t="shared" si="7"/>
        <v>0</v>
      </c>
    </row>
    <row r="133" spans="1:9" x14ac:dyDescent="0.25">
      <c r="A133" s="999"/>
      <c r="B133" s="1000"/>
      <c r="C133" s="953"/>
      <c r="D133" s="1307" t="s">
        <v>223</v>
      </c>
      <c r="E133" s="670">
        <v>250</v>
      </c>
      <c r="F133" s="973">
        <v>250</v>
      </c>
      <c r="G133" s="585">
        <v>6</v>
      </c>
      <c r="H133" s="480">
        <f t="shared" si="6"/>
        <v>2.4</v>
      </c>
      <c r="I133" s="481">
        <f t="shared" si="7"/>
        <v>2.4</v>
      </c>
    </row>
    <row r="134" spans="1:9" x14ac:dyDescent="0.25">
      <c r="A134" s="999"/>
      <c r="B134" s="1000"/>
      <c r="C134" s="953"/>
      <c r="D134" s="1307" t="s">
        <v>224</v>
      </c>
      <c r="E134" s="670">
        <v>5</v>
      </c>
      <c r="F134" s="973">
        <v>5</v>
      </c>
      <c r="G134" s="585">
        <v>1</v>
      </c>
      <c r="H134" s="480">
        <f t="shared" si="6"/>
        <v>20</v>
      </c>
      <c r="I134" s="481">
        <f t="shared" si="7"/>
        <v>20</v>
      </c>
    </row>
    <row r="135" spans="1:9" x14ac:dyDescent="0.25">
      <c r="A135" s="999"/>
      <c r="B135" s="1000"/>
      <c r="C135" s="953"/>
      <c r="D135" s="1307" t="s">
        <v>289</v>
      </c>
      <c r="E135" s="670">
        <v>0</v>
      </c>
      <c r="F135" s="973">
        <v>0</v>
      </c>
      <c r="G135" s="585">
        <v>145</v>
      </c>
      <c r="H135" s="480">
        <v>0</v>
      </c>
      <c r="I135" s="481">
        <v>0</v>
      </c>
    </row>
    <row r="136" spans="1:9" x14ac:dyDescent="0.25">
      <c r="A136" s="1001"/>
      <c r="B136" s="1313" t="s">
        <v>590</v>
      </c>
      <c r="C136" s="1314"/>
      <c r="D136" s="1307" t="s">
        <v>289</v>
      </c>
      <c r="E136" s="670">
        <v>0</v>
      </c>
      <c r="F136" s="973">
        <v>0</v>
      </c>
      <c r="G136" s="671">
        <v>190</v>
      </c>
      <c r="H136" s="480">
        <v>0</v>
      </c>
      <c r="I136" s="481">
        <v>0</v>
      </c>
    </row>
    <row r="137" spans="1:9" x14ac:dyDescent="0.25">
      <c r="A137" s="999"/>
      <c r="B137" s="1000"/>
      <c r="C137" s="953" t="s">
        <v>225</v>
      </c>
      <c r="D137" s="1307" t="s">
        <v>226</v>
      </c>
      <c r="E137" s="670">
        <v>30</v>
      </c>
      <c r="F137" s="973">
        <v>30</v>
      </c>
      <c r="G137" s="585">
        <v>0</v>
      </c>
      <c r="H137" s="480">
        <f t="shared" si="6"/>
        <v>0</v>
      </c>
      <c r="I137" s="481">
        <v>0</v>
      </c>
    </row>
    <row r="138" spans="1:9" x14ac:dyDescent="0.25">
      <c r="A138" s="999"/>
      <c r="B138" s="1000"/>
      <c r="C138" s="953"/>
      <c r="D138" s="1307" t="s">
        <v>139</v>
      </c>
      <c r="E138" s="670">
        <v>2</v>
      </c>
      <c r="F138" s="973">
        <v>2</v>
      </c>
      <c r="G138" s="585">
        <v>0</v>
      </c>
      <c r="H138" s="480">
        <f t="shared" si="6"/>
        <v>0</v>
      </c>
      <c r="I138" s="481">
        <f t="shared" si="7"/>
        <v>0</v>
      </c>
    </row>
    <row r="139" spans="1:9" x14ac:dyDescent="0.25">
      <c r="A139" s="999"/>
      <c r="B139" s="1000"/>
      <c r="C139" s="953"/>
      <c r="D139" s="1315" t="s">
        <v>227</v>
      </c>
      <c r="E139" s="670">
        <v>20</v>
      </c>
      <c r="F139" s="973">
        <v>20</v>
      </c>
      <c r="G139" s="585">
        <v>0</v>
      </c>
      <c r="H139" s="480">
        <f t="shared" si="6"/>
        <v>0</v>
      </c>
      <c r="I139" s="481">
        <f t="shared" si="7"/>
        <v>0</v>
      </c>
    </row>
    <row r="140" spans="1:9" x14ac:dyDescent="0.25">
      <c r="A140" s="1002"/>
      <c r="B140" s="1003"/>
      <c r="C140" s="955"/>
      <c r="D140" s="1315" t="s">
        <v>228</v>
      </c>
      <c r="E140" s="670">
        <v>100</v>
      </c>
      <c r="F140" s="973">
        <v>100</v>
      </c>
      <c r="G140" s="585">
        <v>2</v>
      </c>
      <c r="H140" s="480">
        <f t="shared" si="6"/>
        <v>2</v>
      </c>
      <c r="I140" s="481">
        <f t="shared" si="7"/>
        <v>2</v>
      </c>
    </row>
    <row r="141" spans="1:9" ht="15.75" thickBot="1" x14ac:dyDescent="0.3">
      <c r="A141" s="963"/>
      <c r="B141" s="955"/>
      <c r="C141" s="955"/>
      <c r="D141" s="1316" t="s">
        <v>229</v>
      </c>
      <c r="E141" s="1286">
        <v>1</v>
      </c>
      <c r="F141" s="1317">
        <v>1</v>
      </c>
      <c r="G141" s="1318">
        <v>0</v>
      </c>
      <c r="H141" s="969">
        <f t="shared" si="6"/>
        <v>0</v>
      </c>
      <c r="I141" s="970">
        <f t="shared" si="7"/>
        <v>0</v>
      </c>
    </row>
    <row r="142" spans="1:9" ht="16.5" thickBot="1" x14ac:dyDescent="0.3">
      <c r="A142" s="1474" t="s">
        <v>28</v>
      </c>
      <c r="B142" s="1475"/>
      <c r="C142" s="1476"/>
      <c r="D142" s="1004"/>
      <c r="E142" s="676">
        <f>E6+E61+E68+E71</f>
        <v>269953</v>
      </c>
      <c r="F142" s="683">
        <f>F6+F61+F68+F71</f>
        <v>284976.5</v>
      </c>
      <c r="G142" s="676">
        <f>G6+G61+G68+G71</f>
        <v>97696</v>
      </c>
      <c r="H142" s="468">
        <f t="shared" si="6"/>
        <v>36.190003445044141</v>
      </c>
      <c r="I142" s="469">
        <f t="shared" si="7"/>
        <v>34.282125017325988</v>
      </c>
    </row>
    <row r="148" spans="1:9" ht="14.25" customHeight="1" x14ac:dyDescent="0.25"/>
    <row r="149" spans="1:9" ht="12.75" customHeight="1" x14ac:dyDescent="0.25"/>
    <row r="157" spans="1:9" x14ac:dyDescent="0.25">
      <c r="A157" s="117"/>
      <c r="B157" s="117"/>
      <c r="C157" s="117"/>
      <c r="D157" s="117"/>
      <c r="E157" s="117"/>
      <c r="F157" s="124"/>
      <c r="G157" s="117"/>
      <c r="H157" s="117"/>
      <c r="I157" s="117"/>
    </row>
    <row r="158" spans="1:9" x14ac:dyDescent="0.25">
      <c r="A158" s="117"/>
      <c r="B158" s="117"/>
      <c r="C158" s="117"/>
      <c r="D158" s="117"/>
      <c r="E158" s="117"/>
      <c r="F158" s="124"/>
      <c r="G158" s="117"/>
      <c r="H158" s="117"/>
      <c r="I158" s="117"/>
    </row>
    <row r="159" spans="1:9" x14ac:dyDescent="0.25">
      <c r="A159" s="117"/>
      <c r="B159" s="117"/>
      <c r="C159" s="117"/>
      <c r="D159" s="117"/>
      <c r="E159" s="117"/>
      <c r="F159" s="124"/>
      <c r="G159" s="117"/>
      <c r="H159" s="117"/>
      <c r="I159" s="117"/>
    </row>
    <row r="160" spans="1:9" x14ac:dyDescent="0.25">
      <c r="A160" s="117"/>
      <c r="B160" s="117"/>
      <c r="C160" s="117"/>
      <c r="D160" s="117"/>
      <c r="E160" s="117"/>
      <c r="F160" s="124"/>
      <c r="G160" s="117"/>
      <c r="H160" s="117"/>
      <c r="I160" s="117"/>
    </row>
    <row r="161" spans="1:9" x14ac:dyDescent="0.25">
      <c r="A161" s="117"/>
      <c r="B161" s="117"/>
      <c r="C161" s="117"/>
      <c r="D161" s="117"/>
      <c r="E161" s="117"/>
      <c r="F161" s="124"/>
      <c r="G161" s="117"/>
      <c r="H161" s="117"/>
      <c r="I161" s="117"/>
    </row>
    <row r="162" spans="1:9" x14ac:dyDescent="0.25">
      <c r="A162" s="117"/>
      <c r="B162" s="117"/>
      <c r="C162" s="117"/>
      <c r="D162" s="117"/>
      <c r="E162" s="117"/>
      <c r="F162" s="124"/>
      <c r="G162" s="117"/>
      <c r="H162" s="117"/>
      <c r="I162" s="117"/>
    </row>
    <row r="163" spans="1:9" x14ac:dyDescent="0.25">
      <c r="A163" s="117"/>
      <c r="B163" s="117"/>
      <c r="C163" s="117"/>
      <c r="D163" s="117"/>
      <c r="E163" s="117"/>
      <c r="F163" s="124"/>
      <c r="G163" s="117"/>
      <c r="H163" s="117"/>
      <c r="I163" s="117"/>
    </row>
    <row r="164" spans="1:9" x14ac:dyDescent="0.25">
      <c r="A164" s="117"/>
      <c r="B164" s="117"/>
      <c r="C164" s="117"/>
      <c r="D164" s="117"/>
      <c r="E164" s="117"/>
      <c r="F164" s="124"/>
      <c r="G164" s="117"/>
      <c r="H164" s="117"/>
      <c r="I164" s="117"/>
    </row>
    <row r="165" spans="1:9" ht="15.75" thickBot="1" x14ac:dyDescent="0.3">
      <c r="A165" s="117"/>
      <c r="B165" s="117"/>
      <c r="C165" s="117"/>
      <c r="D165" s="117"/>
      <c r="E165" s="117"/>
      <c r="F165" s="124"/>
      <c r="G165" s="117"/>
      <c r="H165" s="117"/>
      <c r="I165" s="8" t="s">
        <v>610</v>
      </c>
    </row>
    <row r="166" spans="1:9" x14ac:dyDescent="0.25">
      <c r="A166" s="72" t="s">
        <v>1</v>
      </c>
      <c r="B166" s="73" t="s">
        <v>2</v>
      </c>
      <c r="C166" s="74" t="s">
        <v>3</v>
      </c>
      <c r="D166" s="73"/>
      <c r="E166" s="74" t="s">
        <v>4</v>
      </c>
      <c r="F166" s="95" t="s">
        <v>5</v>
      </c>
      <c r="G166" s="156" t="s">
        <v>6</v>
      </c>
      <c r="H166" s="10" t="s">
        <v>7</v>
      </c>
      <c r="I166" s="20" t="s">
        <v>7</v>
      </c>
    </row>
    <row r="167" spans="1:9" x14ac:dyDescent="0.25">
      <c r="A167" s="77" t="s">
        <v>8</v>
      </c>
      <c r="B167" s="78" t="s">
        <v>9</v>
      </c>
      <c r="C167" s="79" t="s">
        <v>10</v>
      </c>
      <c r="D167" s="80" t="s">
        <v>11</v>
      </c>
      <c r="E167" s="125" t="s">
        <v>150</v>
      </c>
      <c r="F167" s="96" t="s">
        <v>13</v>
      </c>
      <c r="G167" s="144" t="s">
        <v>517</v>
      </c>
      <c r="H167" s="13" t="s">
        <v>14</v>
      </c>
      <c r="I167" s="24" t="s">
        <v>15</v>
      </c>
    </row>
    <row r="168" spans="1:9" ht="15.75" thickBot="1" x14ac:dyDescent="0.3">
      <c r="A168" s="83" t="s">
        <v>16</v>
      </c>
      <c r="B168" s="84" t="s">
        <v>17</v>
      </c>
      <c r="C168" s="85"/>
      <c r="D168" s="86"/>
      <c r="E168" s="126" t="s">
        <v>291</v>
      </c>
      <c r="F168" s="97" t="s">
        <v>291</v>
      </c>
      <c r="G168" s="1018"/>
      <c r="H168" s="120"/>
      <c r="I168" s="121"/>
    </row>
    <row r="169" spans="1:9" ht="15.75" x14ac:dyDescent="0.25">
      <c r="A169" s="1186" t="s">
        <v>42</v>
      </c>
      <c r="B169" s="718"/>
      <c r="C169" s="1187"/>
      <c r="D169" s="1188"/>
      <c r="E169" s="1189"/>
      <c r="F169" s="1190"/>
      <c r="G169" s="1180"/>
      <c r="H169" s="1180"/>
      <c r="I169" s="1181"/>
    </row>
    <row r="170" spans="1:9" x14ac:dyDescent="0.25">
      <c r="A170" s="939" t="s">
        <v>197</v>
      </c>
      <c r="B170" s="1459" t="s">
        <v>626</v>
      </c>
      <c r="C170" s="1460"/>
      <c r="D170" s="931" t="s">
        <v>198</v>
      </c>
      <c r="E170" s="685">
        <f>E171</f>
        <v>1000</v>
      </c>
      <c r="F170" s="1006">
        <f>F171</f>
        <v>1000</v>
      </c>
      <c r="G170" s="685">
        <f>G171</f>
        <v>0</v>
      </c>
      <c r="H170" s="1359">
        <f t="shared" ref="H170:H178" si="8">G170/E170*100</f>
        <v>0</v>
      </c>
      <c r="I170" s="476">
        <f t="shared" ref="I170:I173" si="9">G170/F170*100</f>
        <v>0</v>
      </c>
    </row>
    <row r="171" spans="1:9" ht="15.75" x14ac:dyDescent="0.25">
      <c r="A171" s="935"/>
      <c r="B171" s="1328">
        <v>90116</v>
      </c>
      <c r="C171" s="983" t="s">
        <v>373</v>
      </c>
      <c r="D171" s="926" t="s">
        <v>591</v>
      </c>
      <c r="E171" s="671">
        <v>1000</v>
      </c>
      <c r="F171" s="1321">
        <v>1000</v>
      </c>
      <c r="G171" s="674">
        <v>0</v>
      </c>
      <c r="H171" s="1191">
        <f t="shared" si="8"/>
        <v>0</v>
      </c>
      <c r="I171" s="481">
        <f t="shared" si="9"/>
        <v>0</v>
      </c>
    </row>
    <row r="172" spans="1:9" ht="15.75" x14ac:dyDescent="0.25">
      <c r="A172" s="935"/>
      <c r="B172" s="1007"/>
      <c r="C172" s="1319"/>
      <c r="D172" s="1320"/>
      <c r="E172" s="1009"/>
      <c r="F172" s="1008"/>
      <c r="G172" s="726"/>
      <c r="H172" s="1191"/>
      <c r="I172" s="1010"/>
    </row>
    <row r="173" spans="1:9" x14ac:dyDescent="0.25">
      <c r="A173" s="939" t="s">
        <v>246</v>
      </c>
      <c r="B173" s="928" t="s">
        <v>665</v>
      </c>
      <c r="C173" s="926"/>
      <c r="D173" s="931"/>
      <c r="E173" s="675">
        <f>SUM(E174+E175+E176)</f>
        <v>46013</v>
      </c>
      <c r="F173" s="682">
        <f t="shared" ref="F173:G173" si="10">SUM(F174+F175+F176)</f>
        <v>65532.6</v>
      </c>
      <c r="G173" s="675">
        <f t="shared" si="10"/>
        <v>3282</v>
      </c>
      <c r="H173" s="1359">
        <f t="shared" si="8"/>
        <v>7.1327668267663489</v>
      </c>
      <c r="I173" s="476">
        <f t="shared" si="9"/>
        <v>5.0081943948508076</v>
      </c>
    </row>
    <row r="174" spans="1:9" s="389" customFormat="1" x14ac:dyDescent="0.25">
      <c r="A174" s="939"/>
      <c r="B174" s="997">
        <v>91716</v>
      </c>
      <c r="C174" s="926" t="s">
        <v>624</v>
      </c>
      <c r="D174" s="931" t="s">
        <v>625</v>
      </c>
      <c r="E174" s="670">
        <v>0</v>
      </c>
      <c r="F174" s="680">
        <v>79.599999999999994</v>
      </c>
      <c r="G174" s="670">
        <v>0</v>
      </c>
      <c r="H174" s="1191">
        <v>0</v>
      </c>
      <c r="I174" s="481">
        <v>0</v>
      </c>
    </row>
    <row r="175" spans="1:9" s="389" customFormat="1" x14ac:dyDescent="0.25">
      <c r="A175" s="939"/>
      <c r="B175" s="997">
        <v>10316</v>
      </c>
      <c r="C175" s="926" t="s">
        <v>613</v>
      </c>
      <c r="D175" s="931" t="s">
        <v>592</v>
      </c>
      <c r="E175" s="670">
        <v>0</v>
      </c>
      <c r="F175" s="680">
        <v>6000</v>
      </c>
      <c r="G175" s="670">
        <v>0</v>
      </c>
      <c r="H175" s="1191">
        <v>0</v>
      </c>
      <c r="I175" s="481">
        <v>0</v>
      </c>
    </row>
    <row r="176" spans="1:9" s="389" customFormat="1" x14ac:dyDescent="0.25">
      <c r="A176" s="939"/>
      <c r="B176" s="930"/>
      <c r="C176" s="926"/>
      <c r="D176" s="926" t="s">
        <v>198</v>
      </c>
      <c r="E176" s="670">
        <f>SUM(E177,E178,E179,E180,E181,E182,E183,E184,E185,E186,E187,E188,E189,E190,E191,E192,E193,E194,E195,E196)</f>
        <v>46013</v>
      </c>
      <c r="F176" s="680">
        <f>SUM(F177,F178,F179,F180,F181,F182,F183,F184,F185,F186,F187,F188,F189,F190,F191,F192,F193,F194,F195,F196)</f>
        <v>59453</v>
      </c>
      <c r="G176" s="670">
        <f>SUM(G177,G178,G179,G180,G181,G182,G183,G184,G185,G186,G187,G188,G189,G190,G191,G192,G193,G194,G195,G196)</f>
        <v>3282</v>
      </c>
      <c r="H176" s="1191">
        <f t="shared" si="8"/>
        <v>7.1327668267663489</v>
      </c>
      <c r="I176" s="481">
        <f t="shared" ref="I176:I178" si="11">G176/F176*100</f>
        <v>5.52032698097657</v>
      </c>
    </row>
    <row r="177" spans="1:9" x14ac:dyDescent="0.25">
      <c r="A177" s="939"/>
      <c r="B177" s="997">
        <v>90416</v>
      </c>
      <c r="C177" s="1322" t="s">
        <v>594</v>
      </c>
      <c r="D177" s="926" t="s">
        <v>595</v>
      </c>
      <c r="E177" s="670">
        <v>2000</v>
      </c>
      <c r="F177" s="973">
        <v>2400</v>
      </c>
      <c r="G177" s="461">
        <v>0</v>
      </c>
      <c r="H177" s="480">
        <f t="shared" si="8"/>
        <v>0</v>
      </c>
      <c r="I177" s="481">
        <f t="shared" si="11"/>
        <v>0</v>
      </c>
    </row>
    <row r="178" spans="1:9" x14ac:dyDescent="0.25">
      <c r="A178" s="939"/>
      <c r="B178" s="997">
        <v>90616</v>
      </c>
      <c r="C178" s="1011" t="s">
        <v>391</v>
      </c>
      <c r="D178" s="926" t="s">
        <v>595</v>
      </c>
      <c r="E178" s="670">
        <v>2730</v>
      </c>
      <c r="F178" s="973">
        <v>9930</v>
      </c>
      <c r="G178" s="461">
        <v>0</v>
      </c>
      <c r="H178" s="480">
        <f t="shared" si="8"/>
        <v>0</v>
      </c>
      <c r="I178" s="481">
        <f t="shared" si="11"/>
        <v>0</v>
      </c>
    </row>
    <row r="179" spans="1:9" x14ac:dyDescent="0.25">
      <c r="A179" s="939"/>
      <c r="B179" s="997">
        <v>90716</v>
      </c>
      <c r="C179" s="1011" t="s">
        <v>392</v>
      </c>
      <c r="D179" s="926" t="s">
        <v>595</v>
      </c>
      <c r="E179" s="670">
        <v>1000</v>
      </c>
      <c r="F179" s="973">
        <v>1200</v>
      </c>
      <c r="G179" s="461">
        <v>0</v>
      </c>
      <c r="H179" s="480">
        <f>G179/E179*100</f>
        <v>0</v>
      </c>
      <c r="I179" s="481">
        <f>G179/F179*100</f>
        <v>0</v>
      </c>
    </row>
    <row r="180" spans="1:9" x14ac:dyDescent="0.25">
      <c r="A180" s="939"/>
      <c r="B180" s="981" t="s">
        <v>513</v>
      </c>
      <c r="C180" s="1011" t="s">
        <v>394</v>
      </c>
      <c r="D180" s="926" t="s">
        <v>595</v>
      </c>
      <c r="E180" s="670">
        <v>2000</v>
      </c>
      <c r="F180" s="973">
        <v>6200</v>
      </c>
      <c r="G180" s="461">
        <v>0</v>
      </c>
      <c r="H180" s="480">
        <f t="shared" ref="H180" si="12">G180/E180*100</f>
        <v>0</v>
      </c>
      <c r="I180" s="481">
        <f t="shared" ref="I180:I181" si="13">G180/F180*100</f>
        <v>0</v>
      </c>
    </row>
    <row r="181" spans="1:9" x14ac:dyDescent="0.25">
      <c r="A181" s="939"/>
      <c r="B181" s="997">
        <v>91315</v>
      </c>
      <c r="C181" s="1323" t="s">
        <v>386</v>
      </c>
      <c r="D181" s="926" t="s">
        <v>595</v>
      </c>
      <c r="E181" s="670">
        <v>993</v>
      </c>
      <c r="F181" s="973">
        <v>993</v>
      </c>
      <c r="G181" s="461">
        <v>992</v>
      </c>
      <c r="H181" s="480">
        <f>G181/E181*100</f>
        <v>99.899295065458205</v>
      </c>
      <c r="I181" s="481">
        <f t="shared" si="13"/>
        <v>99.899295065458205</v>
      </c>
    </row>
    <row r="182" spans="1:9" x14ac:dyDescent="0.25">
      <c r="A182" s="939"/>
      <c r="B182" s="997">
        <v>91415</v>
      </c>
      <c r="C182" s="1323" t="s">
        <v>387</v>
      </c>
      <c r="D182" s="926" t="s">
        <v>595</v>
      </c>
      <c r="E182" s="670">
        <v>990</v>
      </c>
      <c r="F182" s="973">
        <v>0</v>
      </c>
      <c r="G182" s="461">
        <v>0</v>
      </c>
      <c r="H182" s="480">
        <f t="shared" ref="H182" si="14">G182/E182*100</f>
        <v>0</v>
      </c>
      <c r="I182" s="481">
        <v>0</v>
      </c>
    </row>
    <row r="183" spans="1:9" ht="26.25" x14ac:dyDescent="0.25">
      <c r="A183" s="939"/>
      <c r="B183" s="997">
        <v>10115</v>
      </c>
      <c r="C183" s="1324" t="s">
        <v>384</v>
      </c>
      <c r="D183" s="926" t="s">
        <v>593</v>
      </c>
      <c r="E183" s="670">
        <v>2900</v>
      </c>
      <c r="F183" s="973">
        <v>2900</v>
      </c>
      <c r="G183" s="671">
        <v>109</v>
      </c>
      <c r="H183" s="480">
        <f>G183/E183*100</f>
        <v>3.7586206896551726</v>
      </c>
      <c r="I183" s="481">
        <f>G183/F183*100</f>
        <v>3.7586206896551726</v>
      </c>
    </row>
    <row r="184" spans="1:9" ht="26.25" x14ac:dyDescent="0.25">
      <c r="A184" s="939"/>
      <c r="B184" s="997">
        <v>10215</v>
      </c>
      <c r="C184" s="1324" t="s">
        <v>596</v>
      </c>
      <c r="D184" s="926" t="s">
        <v>593</v>
      </c>
      <c r="E184" s="670">
        <v>3000</v>
      </c>
      <c r="F184" s="973">
        <v>1840</v>
      </c>
      <c r="G184" s="461">
        <v>308</v>
      </c>
      <c r="H184" s="480">
        <f>G184/E184*100</f>
        <v>10.266666666666667</v>
      </c>
      <c r="I184" s="481">
        <f>G184/F184*100</f>
        <v>16.739130434782609</v>
      </c>
    </row>
    <row r="185" spans="1:9" ht="26.25" x14ac:dyDescent="0.25">
      <c r="A185" s="939"/>
      <c r="B185" s="997">
        <v>10315</v>
      </c>
      <c r="C185" s="1324" t="s">
        <v>385</v>
      </c>
      <c r="D185" s="926" t="s">
        <v>593</v>
      </c>
      <c r="E185" s="670">
        <v>800</v>
      </c>
      <c r="F185" s="973">
        <v>890</v>
      </c>
      <c r="G185" s="461">
        <v>882</v>
      </c>
      <c r="H185" s="480">
        <f>G185/E185*100</f>
        <v>110.25</v>
      </c>
      <c r="I185" s="481">
        <f>G185/F185*100</f>
        <v>99.101123595505612</v>
      </c>
    </row>
    <row r="186" spans="1:9" x14ac:dyDescent="0.25">
      <c r="A186" s="939"/>
      <c r="B186" s="997">
        <v>90216</v>
      </c>
      <c r="C186" s="1011" t="s">
        <v>388</v>
      </c>
      <c r="D186" s="926" t="s">
        <v>593</v>
      </c>
      <c r="E186" s="670">
        <v>15000</v>
      </c>
      <c r="F186" s="973">
        <v>15000</v>
      </c>
      <c r="G186" s="461">
        <v>0</v>
      </c>
      <c r="H186" s="480">
        <f t="shared" ref="H186:H196" si="15">G186/E186*100</f>
        <v>0</v>
      </c>
      <c r="I186" s="481">
        <f t="shared" ref="I186:I196" si="16">G186/F186*100</f>
        <v>0</v>
      </c>
    </row>
    <row r="187" spans="1:9" x14ac:dyDescent="0.25">
      <c r="A187" s="939"/>
      <c r="B187" s="997">
        <v>90316</v>
      </c>
      <c r="C187" s="1011" t="s">
        <v>389</v>
      </c>
      <c r="D187" s="926" t="s">
        <v>593</v>
      </c>
      <c r="E187" s="670">
        <v>2000</v>
      </c>
      <c r="F187" s="973">
        <v>2000</v>
      </c>
      <c r="G187" s="461">
        <v>0</v>
      </c>
      <c r="H187" s="480">
        <f t="shared" si="15"/>
        <v>0</v>
      </c>
      <c r="I187" s="481">
        <f t="shared" si="16"/>
        <v>0</v>
      </c>
    </row>
    <row r="188" spans="1:9" ht="25.5" x14ac:dyDescent="0.25">
      <c r="A188" s="939"/>
      <c r="B188" s="997">
        <v>91216</v>
      </c>
      <c r="C188" s="1325" t="s">
        <v>396</v>
      </c>
      <c r="D188" s="926" t="s">
        <v>593</v>
      </c>
      <c r="E188" s="670">
        <v>500</v>
      </c>
      <c r="F188" s="973">
        <v>500</v>
      </c>
      <c r="G188" s="461">
        <v>0</v>
      </c>
      <c r="H188" s="480">
        <f t="shared" si="15"/>
        <v>0</v>
      </c>
      <c r="I188" s="481">
        <f t="shared" si="16"/>
        <v>0</v>
      </c>
    </row>
    <row r="189" spans="1:9" x14ac:dyDescent="0.25">
      <c r="A189" s="939"/>
      <c r="B189" s="997">
        <v>91316</v>
      </c>
      <c r="C189" s="1325" t="s">
        <v>397</v>
      </c>
      <c r="D189" s="926" t="s">
        <v>593</v>
      </c>
      <c r="E189" s="670">
        <v>1000</v>
      </c>
      <c r="F189" s="973">
        <v>1000</v>
      </c>
      <c r="G189" s="461">
        <v>0</v>
      </c>
      <c r="H189" s="480">
        <f t="shared" si="15"/>
        <v>0</v>
      </c>
      <c r="I189" s="481">
        <f t="shared" si="16"/>
        <v>0</v>
      </c>
    </row>
    <row r="190" spans="1:9" x14ac:dyDescent="0.25">
      <c r="A190" s="982"/>
      <c r="B190" s="997">
        <v>91416</v>
      </c>
      <c r="C190" s="1326" t="s">
        <v>398</v>
      </c>
      <c r="D190" s="926" t="s">
        <v>593</v>
      </c>
      <c r="E190" s="670">
        <v>1000</v>
      </c>
      <c r="F190" s="973">
        <v>1000</v>
      </c>
      <c r="G190" s="461">
        <v>0</v>
      </c>
      <c r="H190" s="480">
        <f t="shared" si="15"/>
        <v>0</v>
      </c>
      <c r="I190" s="481">
        <f t="shared" si="16"/>
        <v>0</v>
      </c>
    </row>
    <row r="191" spans="1:9" ht="26.25" x14ac:dyDescent="0.25">
      <c r="A191" s="982"/>
      <c r="B191" s="997">
        <v>91516</v>
      </c>
      <c r="C191" s="1011" t="s">
        <v>399</v>
      </c>
      <c r="D191" s="926" t="s">
        <v>593</v>
      </c>
      <c r="E191" s="670">
        <v>3000</v>
      </c>
      <c r="F191" s="973">
        <v>3000</v>
      </c>
      <c r="G191" s="461">
        <v>0</v>
      </c>
      <c r="H191" s="480">
        <f t="shared" si="15"/>
        <v>0</v>
      </c>
      <c r="I191" s="481">
        <f t="shared" si="16"/>
        <v>0</v>
      </c>
    </row>
    <row r="192" spans="1:9" x14ac:dyDescent="0.25">
      <c r="A192" s="982"/>
      <c r="B192" s="997">
        <v>91616</v>
      </c>
      <c r="C192" s="1011" t="s">
        <v>400</v>
      </c>
      <c r="D192" s="926" t="s">
        <v>593</v>
      </c>
      <c r="E192" s="585">
        <v>500</v>
      </c>
      <c r="F192" s="1327">
        <v>500</v>
      </c>
      <c r="G192" s="461">
        <v>31</v>
      </c>
      <c r="H192" s="480">
        <f t="shared" si="15"/>
        <v>6.2</v>
      </c>
      <c r="I192" s="481">
        <f t="shared" si="16"/>
        <v>6.2</v>
      </c>
    </row>
    <row r="193" spans="1:9" x14ac:dyDescent="0.25">
      <c r="A193" s="982"/>
      <c r="B193" s="997">
        <v>91116</v>
      </c>
      <c r="C193" s="1011" t="s">
        <v>395</v>
      </c>
      <c r="D193" s="926" t="s">
        <v>597</v>
      </c>
      <c r="E193" s="670">
        <v>100</v>
      </c>
      <c r="F193" s="973">
        <v>100</v>
      </c>
      <c r="G193" s="461">
        <v>0</v>
      </c>
      <c r="H193" s="480">
        <f t="shared" si="15"/>
        <v>0</v>
      </c>
      <c r="I193" s="481">
        <f t="shared" si="16"/>
        <v>0</v>
      </c>
    </row>
    <row r="194" spans="1:9" x14ac:dyDescent="0.25">
      <c r="A194" s="982"/>
      <c r="B194" s="997">
        <v>90516</v>
      </c>
      <c r="C194" s="1011" t="s">
        <v>390</v>
      </c>
      <c r="D194" s="926" t="s">
        <v>598</v>
      </c>
      <c r="E194" s="670">
        <v>2500</v>
      </c>
      <c r="F194" s="973">
        <v>3600</v>
      </c>
      <c r="G194" s="461">
        <v>960</v>
      </c>
      <c r="H194" s="480">
        <f t="shared" si="15"/>
        <v>38.4</v>
      </c>
      <c r="I194" s="481">
        <f t="shared" si="16"/>
        <v>26.666666666666668</v>
      </c>
    </row>
    <row r="195" spans="1:9" x14ac:dyDescent="0.25">
      <c r="A195" s="993"/>
      <c r="B195" s="997">
        <v>90816</v>
      </c>
      <c r="C195" s="1011" t="s">
        <v>393</v>
      </c>
      <c r="D195" s="926" t="s">
        <v>598</v>
      </c>
      <c r="E195" s="670">
        <v>2000</v>
      </c>
      <c r="F195" s="973">
        <v>4000</v>
      </c>
      <c r="G195" s="461">
        <v>0</v>
      </c>
      <c r="H195" s="480">
        <f t="shared" si="15"/>
        <v>0</v>
      </c>
      <c r="I195" s="481">
        <f t="shared" si="16"/>
        <v>0</v>
      </c>
    </row>
    <row r="196" spans="1:9" ht="15.75" thickBot="1" x14ac:dyDescent="0.3">
      <c r="A196" s="982"/>
      <c r="B196" s="981" t="s">
        <v>514</v>
      </c>
      <c r="C196" s="1011" t="s">
        <v>394</v>
      </c>
      <c r="D196" s="926" t="s">
        <v>598</v>
      </c>
      <c r="E196" s="670">
        <v>2000</v>
      </c>
      <c r="F196" s="973">
        <v>2400</v>
      </c>
      <c r="G196" s="461">
        <v>0</v>
      </c>
      <c r="H196" s="480">
        <f t="shared" si="15"/>
        <v>0</v>
      </c>
      <c r="I196" s="481">
        <f t="shared" si="16"/>
        <v>0</v>
      </c>
    </row>
    <row r="197" spans="1:9" ht="16.5" thickBot="1" x14ac:dyDescent="0.3">
      <c r="A197" s="1012" t="s">
        <v>251</v>
      </c>
      <c r="B197" s="1013"/>
      <c r="C197" s="601"/>
      <c r="D197" s="1014"/>
      <c r="E197" s="689">
        <f>E173+E170</f>
        <v>47013</v>
      </c>
      <c r="F197" s="1029">
        <f>F173+F170</f>
        <v>66532.600000000006</v>
      </c>
      <c r="G197" s="689">
        <f>G173+G170</f>
        <v>3282</v>
      </c>
      <c r="H197" s="556">
        <f>G197/E197*100</f>
        <v>6.9810477952906638</v>
      </c>
      <c r="I197" s="469">
        <f>G197/F197*100</f>
        <v>4.9329201023257765</v>
      </c>
    </row>
    <row r="198" spans="1:9" ht="16.5" thickBot="1" x14ac:dyDescent="0.3">
      <c r="A198" s="601"/>
      <c r="B198" s="601"/>
      <c r="C198" s="714"/>
      <c r="D198" s="601"/>
      <c r="E198" s="601"/>
      <c r="F198" s="1005"/>
      <c r="G198" s="603"/>
      <c r="H198" s="389"/>
      <c r="I198" s="389"/>
    </row>
    <row r="199" spans="1:9" ht="16.5" thickBot="1" x14ac:dyDescent="0.3">
      <c r="A199" s="604" t="s">
        <v>44</v>
      </c>
      <c r="B199" s="714"/>
      <c r="C199" s="1139"/>
      <c r="D199" s="466"/>
      <c r="E199" s="607">
        <f>E142+E197</f>
        <v>316966</v>
      </c>
      <c r="F199" s="608">
        <f>F142+F197</f>
        <v>351509.1</v>
      </c>
      <c r="G199" s="607">
        <f>G142+G197</f>
        <v>100978</v>
      </c>
      <c r="H199" s="556">
        <f>G199/E199*100</f>
        <v>31.857675586655983</v>
      </c>
      <c r="I199" s="469">
        <f>G199/F199*100</f>
        <v>28.726994550069975</v>
      </c>
    </row>
  </sheetData>
  <mergeCells count="6">
    <mergeCell ref="A142:C142"/>
    <mergeCell ref="B170:C170"/>
    <mergeCell ref="A1:D1"/>
    <mergeCell ref="B6:C6"/>
    <mergeCell ref="B61:C61"/>
    <mergeCell ref="B68:C68"/>
  </mergeCells>
  <pageMargins left="0.31496062992125984" right="0" top="0.19685039370078741" bottom="0" header="0" footer="0"/>
  <pageSetup paperSize="9" scale="75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D14" sqref="D14"/>
    </sheetView>
  </sheetViews>
  <sheetFormatPr defaultRowHeight="15" x14ac:dyDescent="0.25"/>
  <cols>
    <col min="2" max="2" width="9.85546875" customWidth="1"/>
    <col min="3" max="3" width="35.140625" customWidth="1"/>
    <col min="4" max="4" width="54.85546875" customWidth="1"/>
    <col min="5" max="5" width="14.5703125" customWidth="1"/>
    <col min="6" max="6" width="15.42578125" customWidth="1"/>
    <col min="7" max="7" width="14.42578125" customWidth="1"/>
  </cols>
  <sheetData>
    <row r="1" spans="1:9" x14ac:dyDescent="0.25">
      <c r="A1" s="30"/>
      <c r="B1" s="30"/>
      <c r="C1" s="30"/>
      <c r="D1" s="30"/>
      <c r="E1" s="30"/>
      <c r="F1" s="30"/>
      <c r="G1" s="30"/>
      <c r="H1" s="32"/>
      <c r="I1" s="32"/>
    </row>
    <row r="2" spans="1:9" ht="18" x14ac:dyDescent="0.25">
      <c r="A2" s="30"/>
      <c r="B2" s="30"/>
      <c r="C2" s="102"/>
      <c r="D2" s="30"/>
      <c r="E2" s="30"/>
      <c r="F2" s="30"/>
      <c r="G2" s="30"/>
      <c r="H2" s="32"/>
      <c r="I2" s="32"/>
    </row>
    <row r="3" spans="1:9" ht="15.75" x14ac:dyDescent="0.25">
      <c r="A3" s="1481" t="s">
        <v>230</v>
      </c>
      <c r="B3" s="1482"/>
      <c r="C3" s="1482"/>
      <c r="D3" s="1482"/>
      <c r="E3" s="30"/>
      <c r="F3" s="30"/>
      <c r="G3" s="30"/>
      <c r="H3" s="32"/>
      <c r="I3" s="32"/>
    </row>
    <row r="4" spans="1:9" ht="15.75" thickBot="1" x14ac:dyDescent="0.3">
      <c r="A4" s="30"/>
      <c r="B4" s="30"/>
      <c r="C4" s="30"/>
      <c r="D4" s="30"/>
      <c r="E4" s="103"/>
      <c r="F4" s="30"/>
      <c r="G4" s="30"/>
      <c r="H4" s="32"/>
      <c r="I4" s="8" t="s">
        <v>632</v>
      </c>
    </row>
    <row r="5" spans="1:9" x14ac:dyDescent="0.25">
      <c r="A5" s="54" t="s">
        <v>1</v>
      </c>
      <c r="B5" s="55" t="s">
        <v>2</v>
      </c>
      <c r="C5" s="56" t="s">
        <v>3</v>
      </c>
      <c r="D5" s="57"/>
      <c r="E5" s="104" t="s">
        <v>4</v>
      </c>
      <c r="F5" s="95" t="s">
        <v>5</v>
      </c>
      <c r="G5" s="128" t="s">
        <v>52</v>
      </c>
      <c r="H5" s="40" t="s">
        <v>53</v>
      </c>
      <c r="I5" s="41" t="s">
        <v>53</v>
      </c>
    </row>
    <row r="6" spans="1:9" x14ac:dyDescent="0.25">
      <c r="A6" s="58" t="s">
        <v>8</v>
      </c>
      <c r="B6" s="59" t="s">
        <v>9</v>
      </c>
      <c r="C6" s="60" t="s">
        <v>10</v>
      </c>
      <c r="D6" s="61" t="s">
        <v>11</v>
      </c>
      <c r="E6" s="106" t="s">
        <v>12</v>
      </c>
      <c r="F6" s="96" t="s">
        <v>13</v>
      </c>
      <c r="G6" s="144" t="s">
        <v>517</v>
      </c>
      <c r="H6" s="46" t="s">
        <v>55</v>
      </c>
      <c r="I6" s="47" t="s">
        <v>55</v>
      </c>
    </row>
    <row r="7" spans="1:9" ht="15" customHeight="1" thickBot="1" x14ac:dyDescent="0.3">
      <c r="A7" s="62" t="s">
        <v>16</v>
      </c>
      <c r="B7" s="67" t="s">
        <v>17</v>
      </c>
      <c r="C7" s="64"/>
      <c r="D7" s="65"/>
      <c r="E7" s="109" t="s">
        <v>291</v>
      </c>
      <c r="F7" s="97" t="s">
        <v>291</v>
      </c>
      <c r="G7" s="129"/>
      <c r="H7" s="46" t="s">
        <v>14</v>
      </c>
      <c r="I7" s="47" t="s">
        <v>15</v>
      </c>
    </row>
    <row r="8" spans="1:9" ht="15.75" x14ac:dyDescent="0.25">
      <c r="A8" s="130" t="s">
        <v>231</v>
      </c>
      <c r="B8" s="68"/>
      <c r="C8" s="68"/>
      <c r="D8" s="68"/>
      <c r="E8" s="69"/>
      <c r="F8" s="69"/>
      <c r="G8" s="451"/>
      <c r="H8" s="69"/>
      <c r="I8" s="70"/>
    </row>
    <row r="9" spans="1:9" x14ac:dyDescent="0.25">
      <c r="A9" s="250" t="s">
        <v>232</v>
      </c>
      <c r="B9" s="1483" t="s">
        <v>667</v>
      </c>
      <c r="C9" s="1484"/>
      <c r="D9" s="251"/>
      <c r="E9" s="218">
        <v>200</v>
      </c>
      <c r="F9" s="381">
        <f>F11+F13+F15</f>
        <v>155624.20000000001</v>
      </c>
      <c r="G9" s="381">
        <f>G11+G13+G15</f>
        <v>1126</v>
      </c>
      <c r="H9" s="188">
        <f>G9/E9*100</f>
        <v>563</v>
      </c>
      <c r="I9" s="189">
        <f>G9/F9*100</f>
        <v>0.72353785593757258</v>
      </c>
    </row>
    <row r="10" spans="1:9" ht="15" customHeight="1" x14ac:dyDescent="0.25">
      <c r="A10" s="232"/>
      <c r="B10" s="252"/>
      <c r="C10" s="1227" t="s">
        <v>233</v>
      </c>
      <c r="D10" s="254" t="s">
        <v>259</v>
      </c>
      <c r="E10" s="1349"/>
      <c r="F10" s="1350"/>
      <c r="G10" s="448"/>
      <c r="H10" s="188"/>
      <c r="I10" s="189"/>
    </row>
    <row r="11" spans="1:9" x14ac:dyDescent="0.25">
      <c r="A11" s="255"/>
      <c r="B11" s="256"/>
      <c r="C11" s="257"/>
      <c r="D11" s="657" t="s">
        <v>130</v>
      </c>
      <c r="E11" s="1349">
        <v>200</v>
      </c>
      <c r="F11" s="1350">
        <v>200</v>
      </c>
      <c r="G11" s="421">
        <v>116</v>
      </c>
      <c r="H11" s="190">
        <f>G11/E11*100</f>
        <v>57.999999999999993</v>
      </c>
      <c r="I11" s="185">
        <f t="shared" ref="I11" si="0">G11/F11*100</f>
        <v>57.999999999999993</v>
      </c>
    </row>
    <row r="12" spans="1:9" x14ac:dyDescent="0.25">
      <c r="A12" s="255"/>
      <c r="B12" s="256"/>
      <c r="C12" s="1227" t="s">
        <v>383</v>
      </c>
      <c r="D12" s="254" t="s">
        <v>288</v>
      </c>
      <c r="E12" s="1349"/>
      <c r="F12" s="1350"/>
      <c r="G12" s="421"/>
      <c r="H12" s="1351"/>
      <c r="I12" s="1352"/>
    </row>
    <row r="13" spans="1:9" x14ac:dyDescent="0.25">
      <c r="A13" s="255"/>
      <c r="B13" s="252"/>
      <c r="C13" s="257"/>
      <c r="D13" s="1068" t="s">
        <v>516</v>
      </c>
      <c r="E13" s="1349">
        <v>0</v>
      </c>
      <c r="F13" s="1350">
        <v>1337.6</v>
      </c>
      <c r="G13" s="1356">
        <v>1010</v>
      </c>
      <c r="H13" s="190">
        <v>0</v>
      </c>
      <c r="I13" s="1353">
        <f>G13/F13*100</f>
        <v>75.508373205741634</v>
      </c>
    </row>
    <row r="14" spans="1:9" x14ac:dyDescent="0.25">
      <c r="A14" s="255"/>
      <c r="B14" s="256"/>
      <c r="C14" s="1227" t="s">
        <v>544</v>
      </c>
      <c r="D14" s="1068" t="s">
        <v>575</v>
      </c>
      <c r="E14" s="1349"/>
      <c r="F14" s="1350"/>
      <c r="G14" s="1069"/>
      <c r="H14" s="1354"/>
      <c r="I14" s="1355"/>
    </row>
    <row r="15" spans="1:9" x14ac:dyDescent="0.25">
      <c r="A15" s="255"/>
      <c r="B15" s="256"/>
      <c r="C15" s="257"/>
      <c r="D15" s="1068" t="s">
        <v>545</v>
      </c>
      <c r="E15" s="1349">
        <v>0</v>
      </c>
      <c r="F15" s="1350">
        <v>154086.6</v>
      </c>
      <c r="G15" s="1069">
        <v>0</v>
      </c>
      <c r="H15" s="190">
        <v>0</v>
      </c>
      <c r="I15" s="1353">
        <v>0</v>
      </c>
    </row>
    <row r="16" spans="1:9" x14ac:dyDescent="0.25">
      <c r="A16" s="255"/>
      <c r="B16" s="256"/>
      <c r="C16" s="257"/>
      <c r="D16" s="416"/>
      <c r="E16" s="211"/>
      <c r="F16" s="1026"/>
      <c r="G16" s="1069"/>
      <c r="H16" s="424"/>
      <c r="I16" s="100"/>
    </row>
    <row r="17" spans="1:9" x14ac:dyDescent="0.25">
      <c r="A17" s="255"/>
      <c r="B17" s="256"/>
      <c r="C17" s="257"/>
      <c r="D17" s="416"/>
      <c r="E17" s="211"/>
      <c r="F17" s="1026"/>
      <c r="G17" s="1069"/>
      <c r="H17" s="424"/>
      <c r="I17" s="100"/>
    </row>
    <row r="18" spans="1:9" x14ac:dyDescent="0.25">
      <c r="A18" s="255"/>
      <c r="B18" s="256"/>
      <c r="C18" s="257"/>
      <c r="D18" s="416"/>
      <c r="E18" s="211"/>
      <c r="F18" s="1026"/>
      <c r="G18" s="442"/>
      <c r="H18" s="424"/>
      <c r="I18" s="100"/>
    </row>
    <row r="19" spans="1:9" x14ac:dyDescent="0.25">
      <c r="A19" s="258" t="s">
        <v>260</v>
      </c>
      <c r="B19" s="259" t="s">
        <v>665</v>
      </c>
      <c r="C19" s="260"/>
      <c r="D19" s="261"/>
      <c r="E19" s="218">
        <v>80</v>
      </c>
      <c r="F19" s="381">
        <v>110</v>
      </c>
      <c r="G19" s="452">
        <v>77</v>
      </c>
      <c r="H19" s="188">
        <v>96.25</v>
      </c>
      <c r="I19" s="189">
        <v>70</v>
      </c>
    </row>
    <row r="20" spans="1:9" x14ac:dyDescent="0.25">
      <c r="A20" s="258"/>
      <c r="B20" s="217"/>
      <c r="C20" s="259" t="s">
        <v>261</v>
      </c>
      <c r="D20" s="261"/>
      <c r="E20" s="218"/>
      <c r="F20" s="381"/>
      <c r="G20" s="448"/>
      <c r="H20" s="192"/>
      <c r="I20" s="210"/>
    </row>
    <row r="21" spans="1:9" ht="15" customHeight="1" thickBot="1" x14ac:dyDescent="0.3">
      <c r="A21" s="232"/>
      <c r="B21" s="262"/>
      <c r="C21" s="253" t="s">
        <v>234</v>
      </c>
      <c r="D21" s="254" t="s">
        <v>235</v>
      </c>
      <c r="E21" s="211">
        <v>80</v>
      </c>
      <c r="F21" s="1027">
        <v>110</v>
      </c>
      <c r="G21" s="417">
        <v>77</v>
      </c>
      <c r="H21" s="190">
        <f>G21/E21*100</f>
        <v>96.25</v>
      </c>
      <c r="I21" s="185">
        <f>G21/F21*100</f>
        <v>70</v>
      </c>
    </row>
    <row r="22" spans="1:9" ht="16.5" thickBot="1" x14ac:dyDescent="0.3">
      <c r="A22" s="1440" t="s">
        <v>28</v>
      </c>
      <c r="B22" s="1441"/>
      <c r="C22" s="1442"/>
      <c r="D22" s="263"/>
      <c r="E22" s="265">
        <f>SUM(E9+E19)</f>
        <v>280</v>
      </c>
      <c r="F22" s="1028">
        <f>SUM(F9+F19)</f>
        <v>155734.20000000001</v>
      </c>
      <c r="G22" s="453">
        <f>SUM(G9,G19)</f>
        <v>1203</v>
      </c>
      <c r="H22" s="193">
        <f>G22/E22*100</f>
        <v>429.64285714285717</v>
      </c>
      <c r="I22" s="194">
        <f>G22/F22*100</f>
        <v>0.77247001621994393</v>
      </c>
    </row>
  </sheetData>
  <mergeCells count="3">
    <mergeCell ref="A3:D3"/>
    <mergeCell ref="B9:C9"/>
    <mergeCell ref="A22:C22"/>
  </mergeCells>
  <pageMargins left="0.31496062992125984" right="0" top="0.39370078740157483" bottom="0.39370078740157483" header="0" footer="0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10</vt:i4>
      </vt:variant>
    </vt:vector>
  </HeadingPairs>
  <TitlesOfParts>
    <vt:vector size="21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List1</vt:lpstr>
      <vt:lpstr>'Kap. 03'!Oblast_tisku</vt:lpstr>
      <vt:lpstr>'Kap. 04'!Oblast_tisku</vt:lpstr>
      <vt:lpstr>'Kap. 05'!Oblast_tisku</vt:lpstr>
      <vt:lpstr>'Kap. 06'!Oblast_tisku</vt:lpstr>
      <vt:lpstr>'Kap. 07'!Oblast_tisku</vt:lpstr>
      <vt:lpstr>'Kap. 08'!Oblast_tisku</vt:lpstr>
      <vt:lpstr>'Kap. 09'!Oblast_tisku</vt:lpstr>
      <vt:lpstr>'Kap. 10'!Oblast_tisku</vt:lpstr>
      <vt:lpstr>Kap.01!Oblast_tisku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Zajacová Jana</cp:lastModifiedBy>
  <cp:lastPrinted>2016-09-05T11:32:17Z</cp:lastPrinted>
  <dcterms:created xsi:type="dcterms:W3CDTF">2014-06-06T09:29:24Z</dcterms:created>
  <dcterms:modified xsi:type="dcterms:W3CDTF">2016-09-05T11:34:46Z</dcterms:modified>
</cp:coreProperties>
</file>