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A7D4E33D-A70E-4975-B190-B11CA3E2A937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Kap.01" sheetId="1" r:id="rId1"/>
    <sheet name="Kap.02" sheetId="2" r:id="rId2"/>
    <sheet name="Kap. 03" sheetId="3" r:id="rId3"/>
    <sheet name="Kap. 04 " sheetId="34" r:id="rId4"/>
    <sheet name="Kap. 05" sheetId="27" r:id="rId5"/>
    <sheet name="Kap. 06" sheetId="19" r:id="rId6"/>
    <sheet name="Kap. 07" sheetId="7" r:id="rId7"/>
    <sheet name="Kap. 08" sheetId="29" r:id="rId8"/>
    <sheet name="Kap. 09" sheetId="33" r:id="rId9"/>
    <sheet name="Kap. 10" sheetId="13" r:id="rId10"/>
  </sheets>
  <definedNames>
    <definedName name="_xlnm.Print_Area" localSheetId="3">'Kap. 04 '!$A$1:$K$325</definedName>
    <definedName name="_xlnm.Print_Area" localSheetId="6">'Kap. 07'!$A$1:$I$47</definedName>
    <definedName name="_xlnm.Print_Area" localSheetId="7">'Kap. 08'!$A$1:$I$88</definedName>
    <definedName name="_xlnm.Print_Area" localSheetId="8">'Kap. 09'!$A$1:$I$177</definedName>
    <definedName name="_xlnm.Print_Area" localSheetId="1">Kap.02!$A$1:$I$35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6" i="33" l="1"/>
  <c r="I42" i="29"/>
  <c r="H42" i="29"/>
  <c r="I50" i="29"/>
  <c r="H49" i="29"/>
  <c r="I52" i="29"/>
  <c r="H50" i="29"/>
  <c r="I55" i="29"/>
  <c r="I57" i="29" l="1"/>
  <c r="G77" i="33" l="1"/>
  <c r="F77" i="33"/>
  <c r="F76" i="33" s="1"/>
  <c r="E77" i="33"/>
  <c r="E76" i="33" s="1"/>
  <c r="G76" i="33"/>
  <c r="H288" i="34"/>
  <c r="G129" i="34"/>
  <c r="H301" i="34"/>
  <c r="H300" i="34"/>
  <c r="H299" i="34"/>
  <c r="H298" i="34"/>
  <c r="H297" i="34"/>
  <c r="H296" i="34"/>
  <c r="H295" i="34"/>
  <c r="H294" i="34"/>
  <c r="I168" i="33"/>
  <c r="G172" i="33"/>
  <c r="F172" i="33"/>
  <c r="G168" i="33"/>
  <c r="F168" i="33"/>
  <c r="F164" i="33"/>
  <c r="E172" i="33"/>
  <c r="E22" i="13"/>
  <c r="E164" i="33"/>
  <c r="K72" i="34"/>
  <c r="H72" i="34"/>
  <c r="K119" i="34"/>
  <c r="E175" i="34"/>
  <c r="F175" i="34"/>
  <c r="G175" i="34"/>
  <c r="K175" i="34" s="1"/>
  <c r="E152" i="34"/>
  <c r="F84" i="29"/>
  <c r="H203" i="34"/>
  <c r="K203" i="34"/>
  <c r="H204" i="34"/>
  <c r="K204" i="34"/>
  <c r="H205" i="34"/>
  <c r="H206" i="34"/>
  <c r="K206" i="34"/>
  <c r="H207" i="34"/>
  <c r="K207" i="34"/>
  <c r="H208" i="34"/>
  <c r="K208" i="34"/>
  <c r="H209" i="34"/>
  <c r="K209" i="34"/>
  <c r="K227" i="34"/>
  <c r="K228" i="34"/>
  <c r="K229" i="34"/>
  <c r="K230" i="34"/>
  <c r="K231" i="34"/>
  <c r="K232" i="34"/>
  <c r="K233" i="34"/>
  <c r="K234" i="34"/>
  <c r="K235" i="34"/>
  <c r="K253" i="34"/>
  <c r="K254" i="34"/>
  <c r="K255" i="34"/>
  <c r="K256" i="34"/>
  <c r="K257" i="34"/>
  <c r="K258" i="34"/>
  <c r="K259" i="34"/>
  <c r="K260" i="34"/>
  <c r="K261" i="34"/>
  <c r="K279" i="34"/>
  <c r="K280" i="34"/>
  <c r="K281" i="34"/>
  <c r="K282" i="34"/>
  <c r="K283" i="34"/>
  <c r="K284" i="34"/>
  <c r="K285" i="34"/>
  <c r="K286" i="34"/>
  <c r="K287" i="34"/>
  <c r="K304" i="34"/>
  <c r="K305" i="34"/>
  <c r="K306" i="34"/>
  <c r="K307" i="34"/>
  <c r="K308" i="34"/>
  <c r="K309" i="34"/>
  <c r="K310" i="34"/>
  <c r="K311" i="34"/>
  <c r="K312" i="34"/>
  <c r="H190" i="34"/>
  <c r="K190" i="34"/>
  <c r="G8" i="27" l="1"/>
  <c r="F8" i="27"/>
  <c r="I10" i="27"/>
  <c r="G38" i="33" l="1"/>
  <c r="F38" i="33"/>
  <c r="E38" i="33"/>
  <c r="G22" i="13"/>
  <c r="F22" i="13"/>
  <c r="I23" i="13"/>
  <c r="H23" i="13"/>
  <c r="K322" i="34" l="1"/>
  <c r="K321" i="34"/>
  <c r="K320" i="34"/>
  <c r="K313" i="34"/>
  <c r="K303" i="34"/>
  <c r="K302" i="34"/>
  <c r="K301" i="34"/>
  <c r="K300" i="34"/>
  <c r="K299" i="34"/>
  <c r="K298" i="34"/>
  <c r="K297" i="34"/>
  <c r="K296" i="34"/>
  <c r="K295" i="34"/>
  <c r="K294" i="34"/>
  <c r="K288" i="34"/>
  <c r="K278" i="34"/>
  <c r="K277" i="34"/>
  <c r="K276" i="34"/>
  <c r="K275" i="34"/>
  <c r="K274" i="34"/>
  <c r="K273" i="34"/>
  <c r="K272" i="34"/>
  <c r="K271" i="34"/>
  <c r="K270" i="34"/>
  <c r="K269" i="34"/>
  <c r="K268" i="34"/>
  <c r="K252" i="34"/>
  <c r="K251" i="34"/>
  <c r="K250" i="34"/>
  <c r="K249" i="34"/>
  <c r="K248" i="34"/>
  <c r="K247" i="34"/>
  <c r="K246" i="34"/>
  <c r="K245" i="34"/>
  <c r="K244" i="34"/>
  <c r="K243" i="34"/>
  <c r="K242" i="34"/>
  <c r="K226" i="34"/>
  <c r="K225" i="34"/>
  <c r="K224" i="34"/>
  <c r="K223" i="34"/>
  <c r="K222" i="34"/>
  <c r="F221" i="34"/>
  <c r="K221" i="34" s="1"/>
  <c r="F220" i="34"/>
  <c r="K219" i="34"/>
  <c r="K218" i="34"/>
  <c r="K217" i="34"/>
  <c r="K216" i="34"/>
  <c r="H216" i="34"/>
  <c r="K202" i="34"/>
  <c r="H202" i="34"/>
  <c r="K201" i="34"/>
  <c r="H201" i="34"/>
  <c r="K200" i="34"/>
  <c r="H200" i="34"/>
  <c r="H199" i="34"/>
  <c r="K198" i="34"/>
  <c r="H198" i="34"/>
  <c r="H197" i="34"/>
  <c r="K196" i="34"/>
  <c r="H196" i="34"/>
  <c r="H195" i="34"/>
  <c r="H194" i="34"/>
  <c r="H193" i="34"/>
  <c r="H192" i="34"/>
  <c r="H191" i="34"/>
  <c r="H183" i="34"/>
  <c r="K182" i="34"/>
  <c r="H182" i="34"/>
  <c r="K181" i="34"/>
  <c r="H181" i="34"/>
  <c r="K180" i="34"/>
  <c r="H180" i="34"/>
  <c r="K179" i="34"/>
  <c r="H179" i="34"/>
  <c r="K178" i="34"/>
  <c r="H178" i="34"/>
  <c r="K177" i="34"/>
  <c r="H177" i="34"/>
  <c r="K176" i="34"/>
  <c r="H176" i="34"/>
  <c r="K173" i="34"/>
  <c r="K172" i="34"/>
  <c r="K171" i="34"/>
  <c r="H171" i="34"/>
  <c r="K170" i="34"/>
  <c r="H170" i="34"/>
  <c r="K169" i="34"/>
  <c r="H169" i="34"/>
  <c r="K168" i="34"/>
  <c r="H168" i="34"/>
  <c r="K167" i="34"/>
  <c r="H167" i="34"/>
  <c r="G166" i="34"/>
  <c r="F166" i="34"/>
  <c r="F323" i="34" s="1"/>
  <c r="E166" i="34"/>
  <c r="K158" i="34"/>
  <c r="G157" i="34"/>
  <c r="F157" i="34"/>
  <c r="E157" i="34"/>
  <c r="K155" i="34"/>
  <c r="K154" i="34"/>
  <c r="K153" i="34"/>
  <c r="G152" i="34"/>
  <c r="F152" i="34"/>
  <c r="K136" i="34"/>
  <c r="H136" i="34"/>
  <c r="K135" i="34"/>
  <c r="H135" i="34"/>
  <c r="K134" i="34"/>
  <c r="H134" i="34"/>
  <c r="H133" i="34"/>
  <c r="H132" i="34"/>
  <c r="K131" i="34"/>
  <c r="H131" i="34"/>
  <c r="K130" i="34"/>
  <c r="H130" i="34"/>
  <c r="F129" i="34"/>
  <c r="E129" i="34"/>
  <c r="K127" i="34"/>
  <c r="H127" i="34"/>
  <c r="K126" i="34"/>
  <c r="H126" i="34"/>
  <c r="K125" i="34"/>
  <c r="H125" i="34"/>
  <c r="K124" i="34"/>
  <c r="H124" i="34"/>
  <c r="K123" i="34"/>
  <c r="H123" i="34"/>
  <c r="K122" i="34"/>
  <c r="H122" i="34"/>
  <c r="K121" i="34"/>
  <c r="H121" i="34"/>
  <c r="K120" i="34"/>
  <c r="H120" i="34"/>
  <c r="H119" i="34"/>
  <c r="K118" i="34"/>
  <c r="H118" i="34"/>
  <c r="K117" i="34"/>
  <c r="H117" i="34"/>
  <c r="K116" i="34"/>
  <c r="H116" i="34"/>
  <c r="K115" i="34"/>
  <c r="H115" i="34"/>
  <c r="K114" i="34"/>
  <c r="H114" i="34"/>
  <c r="K113" i="34"/>
  <c r="H113" i="34"/>
  <c r="K112" i="34"/>
  <c r="H112" i="34"/>
  <c r="K111" i="34"/>
  <c r="H111" i="34"/>
  <c r="K110" i="34"/>
  <c r="H110" i="34"/>
  <c r="G109" i="34"/>
  <c r="G73" i="34" s="1"/>
  <c r="F109" i="34"/>
  <c r="F73" i="34" s="1"/>
  <c r="K108" i="34"/>
  <c r="H108" i="34"/>
  <c r="K107" i="34"/>
  <c r="H107" i="34"/>
  <c r="K106" i="34"/>
  <c r="H106" i="34"/>
  <c r="K105" i="34"/>
  <c r="H105" i="34"/>
  <c r="K104" i="34"/>
  <c r="H104" i="34"/>
  <c r="K103" i="34"/>
  <c r="H103" i="34"/>
  <c r="K97" i="34"/>
  <c r="H97" i="34"/>
  <c r="K96" i="34"/>
  <c r="H96" i="34"/>
  <c r="K95" i="34"/>
  <c r="H95" i="34"/>
  <c r="K94" i="34"/>
  <c r="H94" i="34"/>
  <c r="K93" i="34"/>
  <c r="H93" i="34"/>
  <c r="K92" i="34"/>
  <c r="H92" i="34"/>
  <c r="K91" i="34"/>
  <c r="H91" i="34"/>
  <c r="K90" i="34"/>
  <c r="H90" i="34"/>
  <c r="K89" i="34"/>
  <c r="H89" i="34"/>
  <c r="K88" i="34"/>
  <c r="H88" i="34"/>
  <c r="K87" i="34"/>
  <c r="H87" i="34"/>
  <c r="K86" i="34"/>
  <c r="H86" i="34"/>
  <c r="K85" i="34"/>
  <c r="H85" i="34"/>
  <c r="K84" i="34"/>
  <c r="H84" i="34"/>
  <c r="K83" i="34"/>
  <c r="H83" i="34"/>
  <c r="K82" i="34"/>
  <c r="H82" i="34"/>
  <c r="K81" i="34"/>
  <c r="H81" i="34"/>
  <c r="K80" i="34"/>
  <c r="H80" i="34"/>
  <c r="K79" i="34"/>
  <c r="H79" i="34"/>
  <c r="K78" i="34"/>
  <c r="H78" i="34"/>
  <c r="K77" i="34"/>
  <c r="H77" i="34"/>
  <c r="K76" i="34"/>
  <c r="K75" i="34"/>
  <c r="K74" i="34"/>
  <c r="H74" i="34"/>
  <c r="E73" i="34"/>
  <c r="K71" i="34"/>
  <c r="H71" i="34"/>
  <c r="K70" i="34"/>
  <c r="H70" i="34"/>
  <c r="K69" i="34"/>
  <c r="H69" i="34"/>
  <c r="K68" i="34"/>
  <c r="H68" i="34"/>
  <c r="K67" i="34"/>
  <c r="H67" i="34"/>
  <c r="K66" i="34"/>
  <c r="H66" i="34"/>
  <c r="K65" i="34"/>
  <c r="H65" i="34"/>
  <c r="K64" i="34"/>
  <c r="H64" i="34"/>
  <c r="G63" i="34"/>
  <c r="F63" i="34"/>
  <c r="F9" i="34" s="1"/>
  <c r="K62" i="34"/>
  <c r="H62" i="34"/>
  <c r="K61" i="34"/>
  <c r="H61" i="34"/>
  <c r="K60" i="34"/>
  <c r="H60" i="34"/>
  <c r="K59" i="34"/>
  <c r="H59" i="34"/>
  <c r="K58" i="34"/>
  <c r="H58" i="34"/>
  <c r="K57" i="34"/>
  <c r="H57" i="34"/>
  <c r="K56" i="34"/>
  <c r="H56" i="34"/>
  <c r="K55" i="34"/>
  <c r="H55" i="34"/>
  <c r="K54" i="34"/>
  <c r="H54" i="34"/>
  <c r="K53" i="34"/>
  <c r="H53" i="34"/>
  <c r="K47" i="34"/>
  <c r="H47" i="34"/>
  <c r="K46" i="34"/>
  <c r="H46" i="34"/>
  <c r="K45" i="34"/>
  <c r="H45" i="34"/>
  <c r="K44" i="34"/>
  <c r="H44" i="34"/>
  <c r="K43" i="34"/>
  <c r="H43" i="34"/>
  <c r="K42" i="34"/>
  <c r="H42" i="34"/>
  <c r="K41" i="34"/>
  <c r="H41" i="34"/>
  <c r="K40" i="34"/>
  <c r="H40" i="34"/>
  <c r="K39" i="34"/>
  <c r="H39" i="34"/>
  <c r="K38" i="34"/>
  <c r="H38" i="34"/>
  <c r="K37" i="34"/>
  <c r="H37" i="34"/>
  <c r="K36" i="34"/>
  <c r="H36" i="34"/>
  <c r="K35" i="34"/>
  <c r="H35" i="34"/>
  <c r="K34" i="34"/>
  <c r="H34" i="34"/>
  <c r="K33" i="34"/>
  <c r="H33" i="34"/>
  <c r="K32" i="34"/>
  <c r="H32" i="34"/>
  <c r="K31" i="34"/>
  <c r="H31" i="34"/>
  <c r="K30" i="34"/>
  <c r="H30" i="34"/>
  <c r="K29" i="34"/>
  <c r="H29" i="34"/>
  <c r="K28" i="34"/>
  <c r="H28" i="34"/>
  <c r="K27" i="34"/>
  <c r="H27" i="34"/>
  <c r="K26" i="34"/>
  <c r="H26" i="34"/>
  <c r="K25" i="34"/>
  <c r="H25" i="34"/>
  <c r="K24" i="34"/>
  <c r="H24" i="34"/>
  <c r="K23" i="34"/>
  <c r="H23" i="34"/>
  <c r="K22" i="34"/>
  <c r="H22" i="34"/>
  <c r="K21" i="34"/>
  <c r="H21" i="34"/>
  <c r="K20" i="34"/>
  <c r="H20" i="34"/>
  <c r="K19" i="34"/>
  <c r="H19" i="34"/>
  <c r="K18" i="34"/>
  <c r="H18" i="34"/>
  <c r="K17" i="34"/>
  <c r="H17" i="34"/>
  <c r="K16" i="34"/>
  <c r="H16" i="34"/>
  <c r="K15" i="34"/>
  <c r="H15" i="34"/>
  <c r="K14" i="34"/>
  <c r="H14" i="34"/>
  <c r="K13" i="34"/>
  <c r="H13" i="34"/>
  <c r="K12" i="34"/>
  <c r="H12" i="34"/>
  <c r="K11" i="34"/>
  <c r="H11" i="34"/>
  <c r="K10" i="34"/>
  <c r="H10" i="34"/>
  <c r="E9" i="34"/>
  <c r="K220" i="34" l="1"/>
  <c r="H166" i="34"/>
  <c r="K152" i="34"/>
  <c r="H129" i="34"/>
  <c r="E8" i="34"/>
  <c r="E160" i="34" s="1"/>
  <c r="K157" i="34"/>
  <c r="F8" i="34"/>
  <c r="F160" i="34" s="1"/>
  <c r="K63" i="34"/>
  <c r="H75" i="34"/>
  <c r="G9" i="34"/>
  <c r="H9" i="34" s="1"/>
  <c r="K166" i="34"/>
  <c r="G323" i="34"/>
  <c r="K129" i="34"/>
  <c r="K73" i="34"/>
  <c r="H73" i="34"/>
  <c r="H109" i="34"/>
  <c r="K109" i="34"/>
  <c r="H76" i="34"/>
  <c r="H63" i="34"/>
  <c r="F325" i="34" l="1"/>
  <c r="K9" i="34"/>
  <c r="G8" i="34"/>
  <c r="G160" i="34" s="1"/>
  <c r="K323" i="34"/>
  <c r="H8" i="34" l="1"/>
  <c r="K8" i="34"/>
  <c r="H160" i="34"/>
  <c r="K160" i="34"/>
  <c r="G325" i="34"/>
  <c r="K325" i="34" l="1"/>
  <c r="G28" i="33" l="1"/>
  <c r="I170" i="33"/>
  <c r="I169" i="33"/>
  <c r="H169" i="33"/>
  <c r="E168" i="33"/>
  <c r="H166" i="33"/>
  <c r="H165" i="33"/>
  <c r="G164" i="33"/>
  <c r="I162" i="33"/>
  <c r="I161" i="33"/>
  <c r="I160" i="33"/>
  <c r="I159" i="33"/>
  <c r="I158" i="33"/>
  <c r="I157" i="33"/>
  <c r="I155" i="33"/>
  <c r="I154" i="33"/>
  <c r="H154" i="33"/>
  <c r="I153" i="33"/>
  <c r="H153" i="33"/>
  <c r="I152" i="33"/>
  <c r="H152" i="33"/>
  <c r="I151" i="33"/>
  <c r="H151" i="33"/>
  <c r="G150" i="33"/>
  <c r="F150" i="33"/>
  <c r="E150" i="33"/>
  <c r="I135" i="33"/>
  <c r="I134" i="33"/>
  <c r="H134" i="33"/>
  <c r="I133" i="33"/>
  <c r="H133" i="33"/>
  <c r="I132" i="33"/>
  <c r="I131" i="33"/>
  <c r="H131" i="33"/>
  <c r="I129" i="33"/>
  <c r="H129" i="33"/>
  <c r="I128" i="33"/>
  <c r="H128" i="33"/>
  <c r="I127" i="33"/>
  <c r="H127" i="33"/>
  <c r="I126" i="33"/>
  <c r="H126" i="33"/>
  <c r="I125" i="33"/>
  <c r="H125" i="33"/>
  <c r="I124" i="33"/>
  <c r="H124" i="33"/>
  <c r="I123" i="33"/>
  <c r="H123" i="33"/>
  <c r="I122" i="33"/>
  <c r="H122" i="33"/>
  <c r="I121" i="33"/>
  <c r="H121" i="33"/>
  <c r="I120" i="33"/>
  <c r="H120" i="33"/>
  <c r="I119" i="33"/>
  <c r="H119" i="33"/>
  <c r="I118" i="33"/>
  <c r="H118" i="33"/>
  <c r="I117" i="33"/>
  <c r="H117" i="33"/>
  <c r="I116" i="33"/>
  <c r="H116" i="33"/>
  <c r="I115" i="33"/>
  <c r="H115" i="33"/>
  <c r="I114" i="33"/>
  <c r="H114" i="33"/>
  <c r="I113" i="33"/>
  <c r="H113" i="33"/>
  <c r="I112" i="33"/>
  <c r="G111" i="33"/>
  <c r="F111" i="33"/>
  <c r="E111" i="33"/>
  <c r="I109" i="33"/>
  <c r="I108" i="33"/>
  <c r="I107" i="33"/>
  <c r="I106" i="33"/>
  <c r="I105" i="33"/>
  <c r="I104" i="33"/>
  <c r="I103" i="33"/>
  <c r="G102" i="33"/>
  <c r="F102" i="33"/>
  <c r="E102" i="33"/>
  <c r="I92" i="33"/>
  <c r="I91" i="33"/>
  <c r="I90" i="33"/>
  <c r="I89" i="33"/>
  <c r="I88" i="33"/>
  <c r="I87" i="33"/>
  <c r="F85" i="33"/>
  <c r="E85" i="33"/>
  <c r="I82" i="33"/>
  <c r="I81" i="33"/>
  <c r="I80" i="33"/>
  <c r="I79" i="33"/>
  <c r="H79" i="33"/>
  <c r="I78" i="33"/>
  <c r="H78" i="33"/>
  <c r="I74" i="33"/>
  <c r="H74" i="33"/>
  <c r="G73" i="33"/>
  <c r="F73" i="33"/>
  <c r="E73" i="33"/>
  <c r="I71" i="33"/>
  <c r="H71" i="33"/>
  <c r="I70" i="33"/>
  <c r="H70" i="33"/>
  <c r="I69" i="33"/>
  <c r="H69" i="33"/>
  <c r="I68" i="33"/>
  <c r="H68" i="33"/>
  <c r="I67" i="33"/>
  <c r="H67" i="33"/>
  <c r="I66" i="33"/>
  <c r="H66" i="33"/>
  <c r="I65" i="33"/>
  <c r="H65" i="33"/>
  <c r="I64" i="33"/>
  <c r="H64" i="33"/>
  <c r="I63" i="33"/>
  <c r="H63" i="33"/>
  <c r="I62" i="33"/>
  <c r="H62" i="33"/>
  <c r="G61" i="33"/>
  <c r="F61" i="33"/>
  <c r="E61" i="33"/>
  <c r="I59" i="33"/>
  <c r="G58" i="33"/>
  <c r="F58" i="33"/>
  <c r="E58" i="33"/>
  <c r="I56" i="33"/>
  <c r="G55" i="33"/>
  <c r="F55" i="33"/>
  <c r="E55" i="33"/>
  <c r="I46" i="33"/>
  <c r="H46" i="33"/>
  <c r="I45" i="33"/>
  <c r="H45" i="33"/>
  <c r="G44" i="33"/>
  <c r="F44" i="33"/>
  <c r="E44" i="33"/>
  <c r="I42" i="33"/>
  <c r="G41" i="33"/>
  <c r="F41" i="33"/>
  <c r="I39" i="33"/>
  <c r="I36" i="33"/>
  <c r="H36" i="33"/>
  <c r="I35" i="33"/>
  <c r="H35" i="33"/>
  <c r="I34" i="33"/>
  <c r="H34" i="33"/>
  <c r="I33" i="33"/>
  <c r="H33" i="33"/>
  <c r="I32" i="33"/>
  <c r="H32" i="33"/>
  <c r="I31" i="33"/>
  <c r="H31" i="33"/>
  <c r="I30" i="33"/>
  <c r="H30" i="33"/>
  <c r="I29" i="33"/>
  <c r="H29" i="33"/>
  <c r="F28" i="33"/>
  <c r="E28" i="33"/>
  <c r="I26" i="33"/>
  <c r="I25" i="33"/>
  <c r="H25" i="33"/>
  <c r="I24" i="33"/>
  <c r="H24" i="33"/>
  <c r="I22" i="33"/>
  <c r="H22" i="33"/>
  <c r="I21" i="33"/>
  <c r="H21" i="33"/>
  <c r="I20" i="33"/>
  <c r="H20" i="33"/>
  <c r="I19" i="33"/>
  <c r="H19" i="33"/>
  <c r="I18" i="33"/>
  <c r="H18" i="33"/>
  <c r="I17" i="33"/>
  <c r="H17" i="33"/>
  <c r="I16" i="33"/>
  <c r="H16" i="33"/>
  <c r="I15" i="33"/>
  <c r="H15" i="33"/>
  <c r="I14" i="33"/>
  <c r="H14" i="33"/>
  <c r="I13" i="33"/>
  <c r="H13" i="33"/>
  <c r="I12" i="33"/>
  <c r="H12" i="33"/>
  <c r="I11" i="33"/>
  <c r="H11" i="33"/>
  <c r="I10" i="33"/>
  <c r="H10" i="33"/>
  <c r="I9" i="33"/>
  <c r="H9" i="33"/>
  <c r="G8" i="33"/>
  <c r="F8" i="33"/>
  <c r="E8" i="33"/>
  <c r="I102" i="33" l="1"/>
  <c r="F84" i="33"/>
  <c r="I44" i="33"/>
  <c r="I41" i="33"/>
  <c r="I38" i="33"/>
  <c r="F54" i="33"/>
  <c r="H168" i="33"/>
  <c r="E54" i="33"/>
  <c r="H150" i="33"/>
  <c r="E84" i="33"/>
  <c r="H77" i="33"/>
  <c r="H164" i="33"/>
  <c r="H44" i="33"/>
  <c r="I58" i="33"/>
  <c r="F7" i="33"/>
  <c r="E7" i="33"/>
  <c r="H8" i="33"/>
  <c r="H73" i="33"/>
  <c r="I61" i="33"/>
  <c r="I28" i="33"/>
  <c r="H61" i="33"/>
  <c r="G54" i="33"/>
  <c r="H54" i="33" s="1"/>
  <c r="H28" i="33"/>
  <c r="I111" i="33"/>
  <c r="G84" i="33"/>
  <c r="I8" i="33"/>
  <c r="I55" i="33"/>
  <c r="I73" i="33"/>
  <c r="I77" i="33"/>
  <c r="I85" i="33"/>
  <c r="G7" i="33"/>
  <c r="H111" i="33"/>
  <c r="I150" i="33"/>
  <c r="E136" i="33" l="1"/>
  <c r="E174" i="33" s="1"/>
  <c r="F136" i="33"/>
  <c r="H84" i="33"/>
  <c r="G136" i="33"/>
  <c r="I54" i="33"/>
  <c r="I84" i="33"/>
  <c r="I7" i="33"/>
  <c r="H7" i="33"/>
  <c r="H172" i="33"/>
  <c r="H11" i="3"/>
  <c r="I32" i="2"/>
  <c r="F174" i="33" l="1"/>
  <c r="I172" i="33"/>
  <c r="H76" i="33"/>
  <c r="I76" i="33"/>
  <c r="I136" i="33"/>
  <c r="G174" i="33"/>
  <c r="H136" i="33"/>
  <c r="I174" i="33" l="1"/>
  <c r="H174" i="33"/>
  <c r="F9" i="13" l="1"/>
  <c r="G9" i="13"/>
  <c r="I84" i="29"/>
  <c r="I83" i="29"/>
  <c r="I82" i="29"/>
  <c r="I81" i="29"/>
  <c r="F62" i="29"/>
  <c r="F23" i="29" s="1"/>
  <c r="F85" i="29" s="1"/>
  <c r="G23" i="29"/>
  <c r="E23" i="29"/>
  <c r="G14" i="29"/>
  <c r="I31" i="7"/>
  <c r="G12" i="7"/>
  <c r="G38" i="19"/>
  <c r="F38" i="19"/>
  <c r="F42" i="19" s="1"/>
  <c r="I40" i="19"/>
  <c r="I39" i="19"/>
  <c r="I31" i="27"/>
  <c r="I9" i="27"/>
  <c r="G20" i="2"/>
  <c r="F20" i="2"/>
  <c r="E20" i="2"/>
  <c r="G30" i="1"/>
  <c r="F30" i="1"/>
  <c r="E30" i="1"/>
  <c r="I36" i="1"/>
  <c r="F23" i="3"/>
  <c r="I37" i="27" l="1"/>
  <c r="H15" i="27"/>
  <c r="G7" i="19"/>
  <c r="G27" i="19"/>
  <c r="I34" i="13"/>
  <c r="G12" i="27" l="1"/>
  <c r="G28" i="27"/>
  <c r="G19" i="1"/>
  <c r="G22" i="27" l="1"/>
  <c r="E31" i="13"/>
  <c r="E35" i="13" s="1"/>
  <c r="F31" i="13"/>
  <c r="I33" i="13"/>
  <c r="I14" i="13" l="1"/>
  <c r="I79" i="29" l="1"/>
  <c r="F9" i="7" l="1"/>
  <c r="F12" i="7"/>
  <c r="G42" i="19" l="1"/>
  <c r="E38" i="19"/>
  <c r="E42" i="19" s="1"/>
  <c r="I41" i="19"/>
  <c r="F16" i="13"/>
  <c r="E16" i="13"/>
  <c r="I62" i="29"/>
  <c r="I61" i="29"/>
  <c r="I60" i="29"/>
  <c r="I59" i="29"/>
  <c r="G8" i="29"/>
  <c r="F8" i="29"/>
  <c r="F14" i="29"/>
  <c r="I32" i="7"/>
  <c r="I30" i="7"/>
  <c r="I29" i="7"/>
  <c r="G26" i="7"/>
  <c r="F26" i="7"/>
  <c r="G18" i="7"/>
  <c r="G15" i="7"/>
  <c r="G9" i="7"/>
  <c r="F15" i="7"/>
  <c r="E15" i="7"/>
  <c r="F18" i="7"/>
  <c r="F28" i="27"/>
  <c r="G8" i="7" l="1"/>
  <c r="G20" i="7" s="1"/>
  <c r="F8" i="7"/>
  <c r="F20" i="7" s="1"/>
  <c r="I42" i="19"/>
  <c r="G16" i="29"/>
  <c r="I31" i="2"/>
  <c r="I25" i="2"/>
  <c r="G33" i="2"/>
  <c r="F33" i="2"/>
  <c r="G12" i="1"/>
  <c r="G13" i="13"/>
  <c r="G16" i="13"/>
  <c r="G19" i="13"/>
  <c r="G8" i="13" s="1"/>
  <c r="G31" i="13" l="1"/>
  <c r="F13" i="13"/>
  <c r="I13" i="13" s="1"/>
  <c r="E13" i="13"/>
  <c r="I17" i="13" l="1"/>
  <c r="I16" i="13" l="1"/>
  <c r="H16" i="7" l="1"/>
  <c r="G6" i="2"/>
  <c r="I40" i="1"/>
  <c r="I39" i="1"/>
  <c r="I58" i="29"/>
  <c r="I53" i="29"/>
  <c r="I51" i="29"/>
  <c r="I45" i="29"/>
  <c r="I24" i="29"/>
  <c r="I25" i="29"/>
  <c r="G85" i="29"/>
  <c r="I80" i="29"/>
  <c r="I78" i="29"/>
  <c r="H78" i="29"/>
  <c r="H77" i="29"/>
  <c r="I76" i="29"/>
  <c r="H76" i="29"/>
  <c r="I75" i="29"/>
  <c r="H75" i="29"/>
  <c r="H74" i="29"/>
  <c r="I73" i="29"/>
  <c r="H73" i="29"/>
  <c r="H72" i="29"/>
  <c r="H71" i="29"/>
  <c r="I70" i="29"/>
  <c r="H70" i="29"/>
  <c r="I69" i="29"/>
  <c r="H69" i="29"/>
  <c r="H56" i="29"/>
  <c r="I54" i="29"/>
  <c r="I49" i="29"/>
  <c r="H48" i="29"/>
  <c r="I47" i="29"/>
  <c r="H47" i="29"/>
  <c r="I46" i="29"/>
  <c r="I44" i="29"/>
  <c r="I43" i="29"/>
  <c r="I41" i="29"/>
  <c r="H41" i="29"/>
  <c r="H31" i="29"/>
  <c r="H30" i="29"/>
  <c r="I29" i="29"/>
  <c r="H29" i="29"/>
  <c r="I28" i="29"/>
  <c r="H28" i="29"/>
  <c r="I27" i="29"/>
  <c r="H27" i="29"/>
  <c r="I26" i="29"/>
  <c r="H26" i="29"/>
  <c r="H25" i="29"/>
  <c r="H24" i="29"/>
  <c r="I15" i="29"/>
  <c r="H15" i="29"/>
  <c r="E14" i="29"/>
  <c r="I12" i="29"/>
  <c r="H12" i="29"/>
  <c r="I11" i="29"/>
  <c r="H11" i="29"/>
  <c r="I10" i="29"/>
  <c r="H10" i="29"/>
  <c r="I9" i="29"/>
  <c r="H9" i="29"/>
  <c r="E8" i="29"/>
  <c r="I20" i="13"/>
  <c r="H8" i="29" l="1"/>
  <c r="E16" i="29"/>
  <c r="F16" i="29"/>
  <c r="G87" i="29"/>
  <c r="I8" i="29"/>
  <c r="H14" i="29"/>
  <c r="I14" i="29"/>
  <c r="E9" i="13"/>
  <c r="E8" i="13" s="1"/>
  <c r="F19" i="13"/>
  <c r="F8" i="13" s="1"/>
  <c r="F35" i="13"/>
  <c r="I32" i="13"/>
  <c r="I28" i="7"/>
  <c r="H27" i="7"/>
  <c r="E26" i="7"/>
  <c r="I35" i="27"/>
  <c r="I34" i="27"/>
  <c r="I33" i="27"/>
  <c r="I32" i="27"/>
  <c r="I30" i="27"/>
  <c r="F12" i="27"/>
  <c r="I29" i="3"/>
  <c r="I30" i="2"/>
  <c r="I26" i="2"/>
  <c r="I28" i="2"/>
  <c r="I27" i="2"/>
  <c r="I24" i="2"/>
  <c r="I29" i="2"/>
  <c r="I26" i="7" l="1"/>
  <c r="H9" i="13"/>
  <c r="I9" i="13"/>
  <c r="I19" i="13"/>
  <c r="H16" i="29"/>
  <c r="I16" i="29"/>
  <c r="H26" i="7"/>
  <c r="F27" i="19"/>
  <c r="F7" i="19"/>
  <c r="I36" i="27"/>
  <c r="I29" i="27"/>
  <c r="F38" i="27"/>
  <c r="E28" i="27"/>
  <c r="E38" i="27" s="1"/>
  <c r="I21" i="27"/>
  <c r="H21" i="27"/>
  <c r="I20" i="27"/>
  <c r="I19" i="27"/>
  <c r="H19" i="27"/>
  <c r="I18" i="27"/>
  <c r="H18" i="27"/>
  <c r="I17" i="27"/>
  <c r="H17" i="27"/>
  <c r="I16" i="27"/>
  <c r="H16" i="27"/>
  <c r="I15" i="27"/>
  <c r="I14" i="27"/>
  <c r="H14" i="27"/>
  <c r="I13" i="27"/>
  <c r="H13" i="27"/>
  <c r="E12" i="27"/>
  <c r="F22" i="27"/>
  <c r="E8" i="27"/>
  <c r="F40" i="27" l="1"/>
  <c r="F32" i="19"/>
  <c r="F44" i="19" s="1"/>
  <c r="I22" i="27"/>
  <c r="I28" i="27"/>
  <c r="E22" i="27"/>
  <c r="H12" i="27"/>
  <c r="I12" i="27"/>
  <c r="G38" i="27"/>
  <c r="I38" i="27" s="1"/>
  <c r="I8" i="27"/>
  <c r="H22" i="27" l="1"/>
  <c r="G40" i="27"/>
  <c r="I40" i="27" s="1"/>
  <c r="E40" i="27"/>
  <c r="H40" i="27" l="1"/>
  <c r="I28" i="3"/>
  <c r="H28" i="3"/>
  <c r="H25" i="2"/>
  <c r="I38" i="1"/>
  <c r="I37" i="1"/>
  <c r="I35" i="1"/>
  <c r="H35" i="1"/>
  <c r="I31" i="13" l="1"/>
  <c r="G35" i="13"/>
  <c r="I35" i="13" l="1"/>
  <c r="I24" i="13" l="1"/>
  <c r="I11" i="13"/>
  <c r="H11" i="13"/>
  <c r="I10" i="13"/>
  <c r="H10" i="13"/>
  <c r="G25" i="13"/>
  <c r="F25" i="13"/>
  <c r="I31" i="19"/>
  <c r="H31" i="19"/>
  <c r="I30" i="19"/>
  <c r="H30" i="19"/>
  <c r="I28" i="19"/>
  <c r="H28" i="19"/>
  <c r="I25" i="19"/>
  <c r="H25" i="19"/>
  <c r="I24" i="19"/>
  <c r="H24" i="19"/>
  <c r="I23" i="19"/>
  <c r="H23" i="19"/>
  <c r="I22" i="19"/>
  <c r="H22" i="19"/>
  <c r="I21" i="19"/>
  <c r="H21" i="19"/>
  <c r="I20" i="19"/>
  <c r="H20" i="19"/>
  <c r="I19" i="19"/>
  <c r="H19" i="19"/>
  <c r="I18" i="19"/>
  <c r="H18" i="19"/>
  <c r="I17" i="19"/>
  <c r="H17" i="19"/>
  <c r="I16" i="19"/>
  <c r="H16" i="19"/>
  <c r="I15" i="19"/>
  <c r="H15" i="19"/>
  <c r="I14" i="19"/>
  <c r="H14" i="19"/>
  <c r="I13" i="19"/>
  <c r="H13" i="19"/>
  <c r="I12" i="19"/>
  <c r="H12" i="19"/>
  <c r="I11" i="19"/>
  <c r="H11" i="19"/>
  <c r="I10" i="19"/>
  <c r="H10" i="19"/>
  <c r="I9" i="19"/>
  <c r="H9" i="19"/>
  <c r="I8" i="19"/>
  <c r="H8" i="19"/>
  <c r="E27" i="19"/>
  <c r="E7" i="19"/>
  <c r="I19" i="7"/>
  <c r="H19" i="7"/>
  <c r="H15" i="7"/>
  <c r="I13" i="7"/>
  <c r="H13" i="7"/>
  <c r="I12" i="7"/>
  <c r="F33" i="7"/>
  <c r="E32" i="19" l="1"/>
  <c r="E44" i="19" s="1"/>
  <c r="F37" i="13"/>
  <c r="I25" i="13"/>
  <c r="I22" i="13"/>
  <c r="I8" i="13"/>
  <c r="I27" i="19"/>
  <c r="H8" i="13"/>
  <c r="H27" i="19"/>
  <c r="G37" i="13" l="1"/>
  <c r="E33" i="7" l="1"/>
  <c r="I10" i="7"/>
  <c r="F35" i="7"/>
  <c r="G32" i="19"/>
  <c r="G44" i="19" s="1"/>
  <c r="I38" i="19" l="1"/>
  <c r="H44" i="19"/>
  <c r="I44" i="19"/>
  <c r="I18" i="7"/>
  <c r="I7" i="19"/>
  <c r="G33" i="7"/>
  <c r="H10" i="7"/>
  <c r="G35" i="7" l="1"/>
  <c r="I33" i="7"/>
  <c r="H33" i="7"/>
  <c r="I9" i="7"/>
  <c r="I35" i="7" l="1"/>
  <c r="I8" i="7"/>
  <c r="I20" i="7" l="1"/>
  <c r="G19" i="3" l="1"/>
  <c r="G30" i="3" s="1"/>
  <c r="F19" i="3"/>
  <c r="F30" i="3" s="1"/>
  <c r="E19" i="3"/>
  <c r="I27" i="3"/>
  <c r="I23" i="3"/>
  <c r="H23" i="3"/>
  <c r="I22" i="3"/>
  <c r="H22" i="3"/>
  <c r="I21" i="3"/>
  <c r="H21" i="3"/>
  <c r="I20" i="3"/>
  <c r="H20" i="3"/>
  <c r="H27" i="3"/>
  <c r="I26" i="3"/>
  <c r="H26" i="3"/>
  <c r="I25" i="3"/>
  <c r="H25" i="3"/>
  <c r="I24" i="3"/>
  <c r="H24" i="3"/>
  <c r="I12" i="3"/>
  <c r="H12" i="3"/>
  <c r="I11" i="3"/>
  <c r="I10" i="3"/>
  <c r="H10" i="3"/>
  <c r="I9" i="3"/>
  <c r="H9" i="3"/>
  <c r="E8" i="3"/>
  <c r="E13" i="3" s="1"/>
  <c r="F8" i="3"/>
  <c r="F13" i="3" s="1"/>
  <c r="G8" i="3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E6" i="2"/>
  <c r="E14" i="2" s="1"/>
  <c r="I8" i="3" l="1"/>
  <c r="F32" i="3"/>
  <c r="I30" i="3"/>
  <c r="I19" i="3"/>
  <c r="H8" i="3"/>
  <c r="H6" i="2"/>
  <c r="G14" i="2"/>
  <c r="H14" i="2" l="1"/>
  <c r="I23" i="2" l="1"/>
  <c r="H23" i="2"/>
  <c r="I22" i="2"/>
  <c r="H22" i="2"/>
  <c r="I21" i="2"/>
  <c r="H21" i="2"/>
  <c r="G4" i="2"/>
  <c r="E33" i="2"/>
  <c r="E35" i="2" s="1"/>
  <c r="G18" i="2"/>
  <c r="H34" i="1"/>
  <c r="I34" i="1"/>
  <c r="I33" i="1"/>
  <c r="H33" i="1"/>
  <c r="I32" i="1"/>
  <c r="H32" i="1"/>
  <c r="I31" i="1"/>
  <c r="H31" i="1"/>
  <c r="F41" i="1"/>
  <c r="E41" i="1"/>
  <c r="G28" i="1"/>
  <c r="I23" i="1"/>
  <c r="H23" i="1"/>
  <c r="I22" i="1"/>
  <c r="H22" i="1"/>
  <c r="I21" i="1"/>
  <c r="H21" i="1"/>
  <c r="I20" i="1"/>
  <c r="H20" i="1"/>
  <c r="I18" i="1"/>
  <c r="H18" i="1"/>
  <c r="I17" i="1"/>
  <c r="H17" i="1"/>
  <c r="I13" i="1"/>
  <c r="H13" i="1"/>
  <c r="G16" i="1"/>
  <c r="G15" i="1" s="1"/>
  <c r="G24" i="1" s="1"/>
  <c r="F16" i="1"/>
  <c r="G10" i="1"/>
  <c r="E19" i="1"/>
  <c r="E16" i="1"/>
  <c r="E15" i="1" s="1"/>
  <c r="E12" i="1"/>
  <c r="I16" i="1" l="1"/>
  <c r="H12" i="1"/>
  <c r="H16" i="1"/>
  <c r="H19" i="1"/>
  <c r="H20" i="2"/>
  <c r="I20" i="2"/>
  <c r="G35" i="2"/>
  <c r="I30" i="1"/>
  <c r="H30" i="1"/>
  <c r="G41" i="1"/>
  <c r="G43" i="1" l="1"/>
  <c r="H15" i="1"/>
  <c r="I33" i="2"/>
  <c r="H33" i="2"/>
  <c r="I41" i="1"/>
  <c r="H41" i="1"/>
  <c r="E9" i="7" l="1"/>
  <c r="H9" i="7" s="1"/>
  <c r="E24" i="1"/>
  <c r="E43" i="1" s="1"/>
  <c r="F19" i="1"/>
  <c r="I19" i="1" s="1"/>
  <c r="F12" i="1"/>
  <c r="I12" i="1" s="1"/>
  <c r="H43" i="1" l="1"/>
  <c r="H24" i="1"/>
  <c r="F15" i="1"/>
  <c r="F24" i="1" s="1"/>
  <c r="F43" i="1" s="1"/>
  <c r="I15" i="1" l="1"/>
  <c r="E18" i="7"/>
  <c r="H18" i="7" s="1"/>
  <c r="E12" i="7"/>
  <c r="H12" i="7" s="1"/>
  <c r="I43" i="1" l="1"/>
  <c r="I24" i="1"/>
  <c r="E8" i="7"/>
  <c r="H8" i="7" s="1"/>
  <c r="F6" i="2"/>
  <c r="E20" i="7" l="1"/>
  <c r="E35" i="7" s="1"/>
  <c r="H35" i="7" s="1"/>
  <c r="F14" i="2"/>
  <c r="I6" i="2"/>
  <c r="I14" i="2" l="1"/>
  <c r="F35" i="2"/>
  <c r="H20" i="7"/>
  <c r="H7" i="19"/>
  <c r="G13" i="3" l="1"/>
  <c r="G32" i="3" s="1"/>
  <c r="I13" i="3" l="1"/>
  <c r="H13" i="3"/>
  <c r="I32" i="3" l="1"/>
  <c r="I37" i="13" l="1"/>
  <c r="I35" i="2"/>
  <c r="H35" i="2"/>
  <c r="E25" i="13" l="1"/>
  <c r="E37" i="13" s="1"/>
  <c r="H37" i="13" l="1"/>
  <c r="H25" i="13"/>
  <c r="I32" i="19"/>
  <c r="H32" i="19"/>
  <c r="E30" i="3" l="1"/>
  <c r="H19" i="3"/>
  <c r="E32" i="3" l="1"/>
  <c r="H32" i="3" s="1"/>
  <c r="H30" i="3"/>
  <c r="I23" i="29" l="1"/>
  <c r="F87" i="29" l="1"/>
  <c r="I87" i="29" l="1"/>
  <c r="I85" i="29"/>
  <c r="H23" i="29"/>
  <c r="E85" i="29"/>
  <c r="E87" i="29" s="1"/>
  <c r="H87" i="29" s="1"/>
  <c r="H85" i="29" l="1"/>
  <c r="E323" i="34"/>
  <c r="E325" i="34" s="1"/>
  <c r="H325" i="34" s="1"/>
  <c r="H323" i="34" l="1"/>
</calcChain>
</file>

<file path=xl/sharedStrings.xml><?xml version="1.0" encoding="utf-8"?>
<sst xmlns="http://schemas.openxmlformats.org/spreadsheetml/2006/main" count="2554" uniqueCount="887">
  <si>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</si>
  <si>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</si>
  <si>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</si>
  <si>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</si>
  <si>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</si>
  <si>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</si>
  <si>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</si>
  <si>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</si>
  <si>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</si>
  <si>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</si>
  <si>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</si>
  <si>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</si>
  <si>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</si>
  <si>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</si>
  <si>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</si>
  <si>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</si>
  <si>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</si>
  <si>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</si>
  <si>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</si>
  <si>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</si>
  <si>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</si>
  <si>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</si>
  <si>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</si>
  <si>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</si>
  <si>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0319</t>
  </si>
  <si>
    <t xml:space="preserve">odbor dopravy ÚMČ </t>
  </si>
  <si>
    <t>2219 - ost. záležitosti pozemních komunikací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</si>
  <si>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</si>
  <si>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</si>
  <si>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</si>
  <si>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</si>
  <si>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</si>
  <si>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</si>
  <si>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</si>
  <si>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</si>
  <si>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</si>
  <si>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</si>
  <si>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</si>
  <si>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</si>
  <si>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</si>
  <si>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</si>
  <si>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</si>
  <si>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</si>
  <si>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</si>
  <si>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</si>
  <si>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</si>
  <si>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</si>
  <si>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</si>
  <si>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</si>
  <si>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</si>
  <si>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</si>
  <si>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</si>
  <si>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</si>
  <si>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</si>
  <si>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</si>
  <si>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</si>
  <si>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</si>
  <si>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</si>
  <si>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</si>
  <si>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</si>
  <si>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</si>
  <si>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</si>
  <si>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</si>
  <si>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</si>
  <si>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</si>
  <si>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</si>
  <si>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</si>
  <si>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</si>
  <si>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</si>
  <si>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</si>
  <si>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</si>
  <si>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</si>
  <si>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</si>
  <si>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</si>
  <si>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</si>
  <si>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</si>
  <si>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</si>
  <si>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</si>
  <si>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</si>
  <si>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</si>
  <si>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</si>
  <si>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</si>
  <si>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</si>
  <si>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</si>
  <si>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</si>
  <si>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</si>
  <si>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</si>
  <si>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</si>
  <si>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</si>
  <si>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</si>
  <si>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</si>
  <si>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</si>
  <si>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</si>
  <si>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</si>
  <si>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</si>
  <si>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</si>
  <si>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</si>
  <si>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</si>
  <si>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</si>
  <si>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pol. 5163 - služby peněžních ústavů</t>
  </si>
  <si>
    <t>301</t>
  </si>
  <si>
    <t>4329 - soc. péče a pomoc dětem a mládeži j.n.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</si>
  <si>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</si>
  <si>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</si>
  <si>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</si>
  <si>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</si>
  <si>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</si>
  <si>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</si>
  <si>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</si>
  <si>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</si>
  <si>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</si>
  <si>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</si>
  <si>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</si>
  <si>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</si>
  <si>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</si>
  <si>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</si>
  <si>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</si>
  <si>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</si>
  <si>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</si>
  <si>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</si>
  <si>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</si>
  <si>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</si>
  <si>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</si>
  <si>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</si>
  <si>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</si>
  <si>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</si>
  <si>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</si>
  <si>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</si>
  <si>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</si>
  <si>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</si>
  <si>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</si>
  <si>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</si>
  <si>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</si>
  <si>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</si>
  <si>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</si>
  <si>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</si>
  <si>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</si>
  <si>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</si>
  <si>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</si>
  <si>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</si>
  <si>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</si>
  <si>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</si>
  <si>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</si>
  <si>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0804</t>
  </si>
  <si>
    <t>3639 - komunální služby a územní rozvoj j. n.</t>
  </si>
  <si>
    <t xml:space="preserve">sociální pohřby </t>
  </si>
  <si>
    <t xml:space="preserve">3632 - pohřebnictví 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</si>
  <si>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</si>
  <si>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</si>
  <si>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</si>
  <si>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</si>
  <si>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</si>
  <si>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</si>
  <si>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5024 - odstupné</t>
  </si>
  <si>
    <t>pol. 5031 - povinné pojistné na sociální zabezpečení</t>
  </si>
  <si>
    <t>pol. 5032 - povinné pojistné na zdravotní pojištění</t>
  </si>
  <si>
    <t>pol. 5038 - ost.povinné pojistné hrazené zaměstnavatelem</t>
  </si>
  <si>
    <t>6112 - zastupitelstva obcí</t>
  </si>
  <si>
    <t>pol. 5023 - odměny členů zastupitelstva</t>
  </si>
  <si>
    <t>pol. 5172 - programové vybavení</t>
  </si>
  <si>
    <t>pol. 5178 - nájemné za nájem s právem koupě</t>
  </si>
  <si>
    <t xml:space="preserve">pol. 5134 - prádlo, oděv, obuv 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</si>
  <si>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</si>
  <si>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</si>
  <si>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</si>
  <si>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</si>
  <si>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</si>
  <si>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</si>
  <si>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</si>
  <si>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</si>
  <si>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</si>
  <si>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</si>
  <si>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</si>
  <si>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</si>
  <si>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</si>
  <si>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</si>
  <si>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</si>
  <si>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</si>
  <si>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</si>
  <si>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</si>
  <si>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5195 - odvody za neplnění povinnosti zaměstnávat</t>
  </si>
  <si>
    <t xml:space="preserve">                 zdravotně postižené</t>
  </si>
  <si>
    <t>0931</t>
  </si>
  <si>
    <t>911</t>
  </si>
  <si>
    <t>0922</t>
  </si>
  <si>
    <t>odbor právních služeb ÚMČ</t>
  </si>
  <si>
    <t>odbor kancelář starosty ÚMČ</t>
  </si>
  <si>
    <t>0524</t>
  </si>
  <si>
    <t xml:space="preserve">6310 - obecné příjmy a výdaje z fin.operací </t>
  </si>
  <si>
    <t>odbor správy majetku ÚMČ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</si>
  <si>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</si>
  <si>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</si>
  <si>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</si>
  <si>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</si>
  <si>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</si>
  <si>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>úklid exkrementů</t>
  </si>
  <si>
    <t>odbor územního rozvoje a výstavby ÚMČ</t>
  </si>
  <si>
    <t>58</t>
  </si>
  <si>
    <t>55</t>
  </si>
  <si>
    <t>Návrh</t>
  </si>
  <si>
    <t>v %</t>
  </si>
  <si>
    <t>(v tis. Kč)</t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</si>
  <si>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</si>
  <si>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</si>
  <si>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</si>
  <si>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</si>
  <si>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</si>
  <si>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</si>
  <si>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</si>
  <si>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</si>
  <si>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</si>
  <si>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</si>
  <si>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</si>
  <si>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</si>
  <si>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</si>
  <si>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</si>
  <si>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monitoring tisku, tiskové konference, včetně pohoštění a prezentace Prahy 8 v médiích</t>
  </si>
  <si>
    <t>public relations městské části Praha 8</t>
  </si>
  <si>
    <t>divadlo Karla Hackera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</si>
  <si>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</si>
  <si>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</si>
  <si>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>MŠ Korycanská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</si>
  <si>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</si>
  <si>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</si>
  <si>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</si>
  <si>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</si>
  <si>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</si>
  <si>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</si>
  <si>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</si>
  <si>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</si>
  <si>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</si>
  <si>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</si>
  <si>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3326 - poříz., zachov. a obnova hodnot místního kulturního, národ. a histor. povědomí</t>
  </si>
  <si>
    <t>fotokabinky s biometrickými daty</t>
  </si>
  <si>
    <t>cena Eduarda Štorcha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</si>
  <si>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</si>
  <si>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</si>
  <si>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</si>
  <si>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</si>
  <si>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</si>
  <si>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>dotace na sport (RO č. 1)</t>
  </si>
  <si>
    <t>dotace na volnoč. aktivity dětí a mládeže (RO č. 1)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</si>
  <si>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</si>
  <si>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</si>
  <si>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</si>
  <si>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</si>
  <si>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</si>
  <si>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</si>
  <si>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0525</t>
  </si>
  <si>
    <t>odbor občansko-správní ÚMČ</t>
  </si>
  <si>
    <t>0906</t>
  </si>
  <si>
    <t>Post Bellum - příběhy našich sousedů</t>
  </si>
  <si>
    <t xml:space="preserve"> odbor evropských fondů ÚMČ</t>
  </si>
  <si>
    <t>0127</t>
  </si>
  <si>
    <t>terénní programy</t>
  </si>
  <si>
    <t>0726</t>
  </si>
  <si>
    <t>právní služby, poskytnuté náhrady, sankce</t>
  </si>
  <si>
    <t>refundace</t>
  </si>
  <si>
    <t>pol. 5029 - ostatní platby za provedenou práci j.n.</t>
  </si>
  <si>
    <t>Čistá osmička</t>
  </si>
  <si>
    <t>2212 - silnice údržba</t>
  </si>
  <si>
    <t>kulturní dům "LÁDVÍ"</t>
  </si>
  <si>
    <t>ost. kulturní činnost</t>
  </si>
  <si>
    <t>mobilní kluziště</t>
  </si>
  <si>
    <t xml:space="preserve">           dvě budovy</t>
  </si>
  <si>
    <t xml:space="preserve">           pronájem tělocvičny</t>
  </si>
  <si>
    <t xml:space="preserve">          bezp. a ekol. požadavky souvis. s chodem jídelny</t>
  </si>
  <si>
    <t>3315 - činnost muzeí a galerií</t>
  </si>
  <si>
    <t>vánoční osvětlení Prahy 8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</si>
  <si>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</si>
  <si>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</si>
  <si>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</si>
  <si>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</si>
  <si>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</si>
  <si>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zřízených městskou částí Praha 8</t>
  </si>
  <si>
    <t>konzultační, poradenská a organiz. činnost
IN HOUSE</t>
  </si>
  <si>
    <t>624</t>
  </si>
  <si>
    <t>Libeňský svět - kulturní zařízaní</t>
  </si>
  <si>
    <t>623</t>
  </si>
  <si>
    <t>625</t>
  </si>
  <si>
    <t>preventivní činnost v oblasti kultury a sportu</t>
  </si>
  <si>
    <t>pronájem</t>
  </si>
  <si>
    <t>pol. 5164 - pronájem</t>
  </si>
  <si>
    <t>5213 - krizová opatření</t>
  </si>
  <si>
    <t>rezerva na krizové situace</t>
  </si>
  <si>
    <t>z toho: účelový příspěvek na energie vč. platů topičů, vodné a stočné</t>
  </si>
  <si>
    <t>odbor sociálních věcí a zdravotnictví ÚMČ</t>
  </si>
  <si>
    <t>0825</t>
  </si>
  <si>
    <t>odbor sociálně právní ochrany dětí ÚMČ</t>
  </si>
  <si>
    <t>na rok 2024</t>
  </si>
  <si>
    <t>agenda 21</t>
  </si>
  <si>
    <t>626</t>
  </si>
  <si>
    <t>627</t>
  </si>
  <si>
    <t>628</t>
  </si>
  <si>
    <t>kulturní akce v Löwitově mlýně</t>
  </si>
  <si>
    <t>studená voda - kašna V Holešovičkách</t>
  </si>
  <si>
    <t>zlepšování kvality stravování</t>
  </si>
  <si>
    <t>branné dny</t>
  </si>
  <si>
    <t>sport pro dospělé</t>
  </si>
  <si>
    <t>3429 - ostatní zájmová činnost a rekreace</t>
  </si>
  <si>
    <t>pol. 5019 - ostatní platy zaměstnanců</t>
  </si>
  <si>
    <t>pol. 5039 - ostatní povinné pojistné</t>
  </si>
  <si>
    <t>pol. 5019 - ostatní platy</t>
  </si>
  <si>
    <t>praktické cvičení - aktivní střelec, požár, první pomoc</t>
  </si>
  <si>
    <t>péče o památkové zóny, drobná umělecká díla</t>
  </si>
  <si>
    <t>dar Romodromu na pořádání hudebního festivalu 2024</t>
  </si>
  <si>
    <t>elektrická energie VO parkoviště Nekvasilova, osvětlení parku Krakov, kašna V Holešovičkách</t>
  </si>
  <si>
    <t>Rozpočet</t>
  </si>
  <si>
    <t>po změnách</t>
  </si>
  <si>
    <t>Plnění</t>
  </si>
  <si>
    <t xml:space="preserve">rozpočtu </t>
  </si>
  <si>
    <t xml:space="preserve">Plnění </t>
  </si>
  <si>
    <t>k SR</t>
  </si>
  <si>
    <t>k RZ</t>
  </si>
  <si>
    <t>po změnách (RZ)</t>
  </si>
  <si>
    <t>Kapitálové výdaje:</t>
  </si>
  <si>
    <t>Palmovka (předláždění křižovatky a kontejnerová kavárna)</t>
  </si>
  <si>
    <t>010122</t>
  </si>
  <si>
    <t>Revitalizace koryta Rokytky a okolních veřejných prostranství</t>
  </si>
  <si>
    <t>Hala J. Mahora</t>
  </si>
  <si>
    <t>Kapitálové výdaje celkem</t>
  </si>
  <si>
    <t>Kapitola 01 - rozvoj obce celkem</t>
  </si>
  <si>
    <t>Realizace fontány Žabák</t>
  </si>
  <si>
    <t>020116</t>
  </si>
  <si>
    <t>021018</t>
  </si>
  <si>
    <t>Revitalizace prostr. na pozemku na parc. č. 2730/1 a 2730/3, Rokytka</t>
  </si>
  <si>
    <t>021216</t>
  </si>
  <si>
    <t>Revitalizace ploch malého rozsahu vč. PD</t>
  </si>
  <si>
    <t>080515090316</t>
  </si>
  <si>
    <t>odbor dopravy ÚMČ</t>
  </si>
  <si>
    <t>030222</t>
  </si>
  <si>
    <t>Vybudování parkovacích stání Řešovská</t>
  </si>
  <si>
    <t>Revitalizace parkovací plochy v ul. Havlínova</t>
  </si>
  <si>
    <t>030323</t>
  </si>
  <si>
    <t>Vybudování parkovacích stání Střekovská</t>
  </si>
  <si>
    <t>Kapitola 03 - doprava celkem</t>
  </si>
  <si>
    <t>A2: Rekonstrukce cyklostezky, Šaldova-Negrelliho viadukt</t>
  </si>
  <si>
    <t>Dětský dopravní park Kaňkovského</t>
  </si>
  <si>
    <t>Projektová příprava investičních záměrů</t>
  </si>
  <si>
    <t>3111 - mateřské školy</t>
  </si>
  <si>
    <t>Servisní středisko pro správu svěř. majetku (SeS) MČ Praha 8</t>
  </si>
  <si>
    <t>3149 - ostatní zařízení souvisejicí s výchovou a vzděláváním mládeže</t>
  </si>
  <si>
    <t>Kapitola 04 - školství, mládež a sport celkem</t>
  </si>
  <si>
    <t>ZŠ a MŠ U Školské zahrady - Konvektomat</t>
  </si>
  <si>
    <t>ZŠ a MŠ U Školské zahrady - Myčka do ŠJ</t>
  </si>
  <si>
    <t>MŠ Chabařovická - Lanové hřiště</t>
  </si>
  <si>
    <t>MŠ Libčická - 2 ks interaktivních tabulí s příslušenstvím</t>
  </si>
  <si>
    <t>MŠ Na Korábě - Kuchyňský robot</t>
  </si>
  <si>
    <t>ZŠ BH Na Korábě - PD - půdní vestavba</t>
  </si>
  <si>
    <t>ZŠ BH Zenklova - PD - půdní vestavba</t>
  </si>
  <si>
    <t>ZŠ Palmovka (Heydukova) - PD - půdní vestavba</t>
  </si>
  <si>
    <t>ZŠ Palmovka (Heydukova) - PD - nástavba dvorního traktu (pavilonu tělocvičen)</t>
  </si>
  <si>
    <t>MŠ U Sluncové - PD - přístavba objektu školky</t>
  </si>
  <si>
    <t>ZŠ Petra Strozziho - PD - zkapacitnění objektu školy - přístavba</t>
  </si>
  <si>
    <t>MŠ Dolákova - Výstavba FVE na střeše objektu MŠ</t>
  </si>
  <si>
    <t>MŠ Libčická - Realizace stavby fotovoltaické elektrárny na objektu</t>
  </si>
  <si>
    <t>ZŠ Hovorčovická - Výstavba FVE na budovách školy</t>
  </si>
  <si>
    <t>MŠ Korycanská - Výstavba FVE</t>
  </si>
  <si>
    <t>MŠ Štěpničná - Výstavba FVE</t>
  </si>
  <si>
    <t>MŠ Na Pěšinách - Výstavba FVE</t>
  </si>
  <si>
    <t>MŠ Na Přesypu - Výstavba FVE</t>
  </si>
  <si>
    <t>ZŠ + MŠ - Projektová příprava pro IV</t>
  </si>
  <si>
    <t xml:space="preserve">ZŠ + MŠ - Investiční akce malého rozsahu </t>
  </si>
  <si>
    <t>ZŠ + MŠ - Technická a právní pomoc pro IV</t>
  </si>
  <si>
    <t>ZŠ BH Na Korábě - Výstavba robotické učebny</t>
  </si>
  <si>
    <t xml:space="preserve">ZŠ Mazurská - Rekonstrukce podlahových krytin </t>
  </si>
  <si>
    <t>ZŠ Dolákova - Rekonstrukce stávajících dveří v chodbě u ředitelny</t>
  </si>
  <si>
    <t>s výchovou a vzděláváním mládeže</t>
  </si>
  <si>
    <r>
      <t xml:space="preserve"> </t>
    </r>
    <r>
      <rPr>
        <b/>
        <sz val="12"/>
        <rFont val="Arial CE"/>
        <charset val="238"/>
      </rPr>
      <t>Běžné (neinvestiční) a kapitálové (investiční) výdaje</t>
    </r>
  </si>
  <si>
    <t>odbor sociálních věcí a zdravotnoctví ÚMČ</t>
  </si>
  <si>
    <t>081789050122</t>
  </si>
  <si>
    <t xml:space="preserve">Rozšíření denního stacionáře + úprava uzavřeného patra GC </t>
  </si>
  <si>
    <t xml:space="preserve">3523 - odborné léčebné ústavy </t>
  </si>
  <si>
    <t>081789050222</t>
  </si>
  <si>
    <t>Rekonstrukce objektu a zahrady Mirovická 6 vč. PD</t>
  </si>
  <si>
    <t>4351 - osobní asist., peč.služba a podpora samost.bydlení</t>
  </si>
  <si>
    <t>Kapitola 05 - zdravotnictví a sociální oblast celkem</t>
  </si>
  <si>
    <t>Kapitola 06 - kultura a cestovní ruch celkem</t>
  </si>
  <si>
    <t>odbor bezpečnosti a krizového řízení ÚMČ</t>
  </si>
  <si>
    <t>070122</t>
  </si>
  <si>
    <t>Vybudování SOS hlásek na území MČ Praha 8</t>
  </si>
  <si>
    <t xml:space="preserve">5212 - ochrana obyvatelstva </t>
  </si>
  <si>
    <t>Kapitola 07 -  bezpečnost celkem</t>
  </si>
  <si>
    <t>081519080120</t>
  </si>
  <si>
    <t>080321</t>
  </si>
  <si>
    <t>080421</t>
  </si>
  <si>
    <t>080222</t>
  </si>
  <si>
    <t>081129080320</t>
  </si>
  <si>
    <t>081220</t>
  </si>
  <si>
    <t>Technické zhodnocení MČ Praha 8</t>
  </si>
  <si>
    <t>080916</t>
  </si>
  <si>
    <t>Projektová příprava MČ Praha 8</t>
  </si>
  <si>
    <t>Kapitola 08 - hospodářství celkem</t>
  </si>
  <si>
    <t>080523</t>
  </si>
  <si>
    <t>Pořízení oplocení části pozemků parc. č. 2402/1 a 3841 v k.ú. Libeň</t>
  </si>
  <si>
    <t>080823</t>
  </si>
  <si>
    <t>080423</t>
  </si>
  <si>
    <t>081123</t>
  </si>
  <si>
    <t>Obnova fontány "Prameník" a plastiky "Žábák" na sídlišti Ďáblice</t>
  </si>
  <si>
    <t>odbor informatiky ÚMČ</t>
  </si>
  <si>
    <t>090322</t>
  </si>
  <si>
    <t>Bezpečnostní testování vnějšího a vnitřního síťového perimetru ÚMČ Praha 8</t>
  </si>
  <si>
    <t>081161090318</t>
  </si>
  <si>
    <t>Revitalizace parku Dlážděnka</t>
  </si>
  <si>
    <t>081738090422</t>
  </si>
  <si>
    <t>Dětské hřiště v parku Dlážděnka</t>
  </si>
  <si>
    <t>090622</t>
  </si>
  <si>
    <t>Nákup vozidla dodávkového typu</t>
  </si>
  <si>
    <t>Kapitola 09 - vnitřní správa celkem</t>
  </si>
  <si>
    <t xml:space="preserve">Investiční rezerva (ZJ 953) </t>
  </si>
  <si>
    <t>6409 - ostatní činnosti jinde nezařazené</t>
  </si>
  <si>
    <t>Kapitola 10 -  pokladní správa celkem</t>
  </si>
  <si>
    <t>Obměna serverové infrastruktury</t>
  </si>
  <si>
    <t>Obměna firewall</t>
  </si>
  <si>
    <t>010224</t>
  </si>
  <si>
    <t>010220</t>
  </si>
  <si>
    <t>Výstavba nové ZŠ na Rohanském ostrově</t>
  </si>
  <si>
    <t>010222</t>
  </si>
  <si>
    <t>Fontána vychovatelna</t>
  </si>
  <si>
    <t>Investiční rezerva z prostředků z FR</t>
  </si>
  <si>
    <t xml:space="preserve">6409 - ostatní činnosti jinde nezařazené </t>
  </si>
  <si>
    <t>081789020622</t>
  </si>
  <si>
    <t>030124</t>
  </si>
  <si>
    <t>030224</t>
  </si>
  <si>
    <t>030324</t>
  </si>
  <si>
    <t>030524</t>
  </si>
  <si>
    <t>090124</t>
  </si>
  <si>
    <t>090224</t>
  </si>
  <si>
    <t>090324</t>
  </si>
  <si>
    <t>091416</t>
  </si>
  <si>
    <t>081789100224</t>
  </si>
  <si>
    <t>3612 - stavby</t>
  </si>
  <si>
    <t>3613 - nebytové hospodářství</t>
  </si>
  <si>
    <t>080124</t>
  </si>
  <si>
    <t>080224</t>
  </si>
  <si>
    <t>080324</t>
  </si>
  <si>
    <t>080424</t>
  </si>
  <si>
    <t>080524</t>
  </si>
  <si>
    <t>080624</t>
  </si>
  <si>
    <t>080724</t>
  </si>
  <si>
    <t>080824</t>
  </si>
  <si>
    <t>080924</t>
  </si>
  <si>
    <t>081024</t>
  </si>
  <si>
    <t>081124</t>
  </si>
  <si>
    <t>081224</t>
  </si>
  <si>
    <t>081324</t>
  </si>
  <si>
    <t>S.E.N. rekonstrukce střechy Burešova 1151/12</t>
  </si>
  <si>
    <t>081789081322</t>
  </si>
  <si>
    <t>081789080123</t>
  </si>
  <si>
    <t>081789080520</t>
  </si>
  <si>
    <t>081789080322</t>
  </si>
  <si>
    <t>PD rekonstrukce kaple Bohnického hřbitova</t>
  </si>
  <si>
    <t>081724</t>
  </si>
  <si>
    <t>Klimatizace NP Čimická 780/61</t>
  </si>
  <si>
    <t>4349 - ost. soc. péče a pomoc ost. skupinám obyvatelstva</t>
  </si>
  <si>
    <t>505</t>
  </si>
  <si>
    <t xml:space="preserve">činnost odboru OSVZ </t>
  </si>
  <si>
    <t xml:space="preserve">4351 - osobní asist., peč.služba a podpora samost.bydlení </t>
  </si>
  <si>
    <t>040224</t>
  </si>
  <si>
    <t>040124</t>
  </si>
  <si>
    <t>040624</t>
  </si>
  <si>
    <t>040524</t>
  </si>
  <si>
    <t>040424</t>
  </si>
  <si>
    <t>040324</t>
  </si>
  <si>
    <t>040724</t>
  </si>
  <si>
    <t>040824</t>
  </si>
  <si>
    <t>040924</t>
  </si>
  <si>
    <t>041024</t>
  </si>
  <si>
    <t>041124</t>
  </si>
  <si>
    <t>041224</t>
  </si>
  <si>
    <t>041424</t>
  </si>
  <si>
    <t>041624</t>
  </si>
  <si>
    <t>041824</t>
  </si>
  <si>
    <t>041924</t>
  </si>
  <si>
    <t>042024</t>
  </si>
  <si>
    <t>042124</t>
  </si>
  <si>
    <t>042224</t>
  </si>
  <si>
    <t>042324</t>
  </si>
  <si>
    <t>042624</t>
  </si>
  <si>
    <t>042724</t>
  </si>
  <si>
    <t>042824</t>
  </si>
  <si>
    <t>MŠ Ústavní - Zřízení parkovací plochy v areálu MŠ</t>
  </si>
  <si>
    <t>042924</t>
  </si>
  <si>
    <t>MŠ Poznaňská - Rekonstrukce oplocení</t>
  </si>
  <si>
    <t>043124</t>
  </si>
  <si>
    <t>MŠ Lešenská - Rekonstrukce oplocení</t>
  </si>
  <si>
    <t>043424</t>
  </si>
  <si>
    <t>043524</t>
  </si>
  <si>
    <t>MŠ - Pasportizace střech + hospodář. pavilonu pro FVE</t>
  </si>
  <si>
    <t>043624</t>
  </si>
  <si>
    <t>043824</t>
  </si>
  <si>
    <t>043924</t>
  </si>
  <si>
    <t>044024</t>
  </si>
  <si>
    <t>ZŠ Hovorčovická - Rekonstrukce sprch v TV</t>
  </si>
  <si>
    <t>044224</t>
  </si>
  <si>
    <t xml:space="preserve">ZŠ Burešova - Rekonstrukce elektroinstalace a podhledů </t>
  </si>
  <si>
    <t>044324</t>
  </si>
  <si>
    <t>044724</t>
  </si>
  <si>
    <t>081789044424</t>
  </si>
  <si>
    <t>2732158044122</t>
  </si>
  <si>
    <t>0403</t>
  </si>
  <si>
    <t>odbor ekonomický</t>
  </si>
  <si>
    <t>dotace na sport, kulturu, zravodtnictví</t>
  </si>
  <si>
    <t>6409 - ostatní činnost j.n.</t>
  </si>
  <si>
    <t>SPOD</t>
  </si>
  <si>
    <t>dotace na sport,kulturu,zravotnictví</t>
  </si>
  <si>
    <t>Rekon. objektu a zahrady Mirovická 6 a PD</t>
  </si>
  <si>
    <t>Rekon. nákladního výtahu Taussigova 1172/1</t>
  </si>
  <si>
    <t>Rekon. a přístavba budovy v užívání MP HMP</t>
  </si>
  <si>
    <t>081795010422</t>
  </si>
  <si>
    <t>Promenáda Rokytka</t>
  </si>
  <si>
    <t xml:space="preserve">Revitalizace parku Dlážděnka </t>
  </si>
  <si>
    <t>081307020120</t>
  </si>
  <si>
    <t>Výsadba stromořadí v k. ú. Kobylisy</t>
  </si>
  <si>
    <t xml:space="preserve">Dětské hřiště v parku Dlážděnka </t>
  </si>
  <si>
    <t>082063020124</t>
  </si>
  <si>
    <t>Revitalizace třešňového sadu v ul. Na Truhlářce</t>
  </si>
  <si>
    <t xml:space="preserve">081500030119 </t>
  </si>
  <si>
    <t>Úprava bezmotorové komunikace A2 a A26</t>
  </si>
  <si>
    <t>Nákup nového plynového sporáku do úseku jeslí</t>
  </si>
  <si>
    <t>Nákup nového kuchyňského robotu do úseku jeslí</t>
  </si>
  <si>
    <t>050124</t>
  </si>
  <si>
    <t>050224</t>
  </si>
  <si>
    <t>050324</t>
  </si>
  <si>
    <t>050424</t>
  </si>
  <si>
    <t>050524</t>
  </si>
  <si>
    <t xml:space="preserve">činnost odboru </t>
  </si>
  <si>
    <t>081997070123</t>
  </si>
  <si>
    <t>Dovybavení JSDH Praha 8 DA</t>
  </si>
  <si>
    <t xml:space="preserve">Vratka dotacev rámci FV - Výsadba stromořadí v k. ú. Kobylisy  </t>
  </si>
  <si>
    <t>pol. 5901, 5909 - rezervy</t>
  </si>
  <si>
    <t>dotace na volnoč. aktivity dětí a mládeže</t>
  </si>
  <si>
    <t>045524</t>
  </si>
  <si>
    <t>ZŠ a MŠ Na Slovance - nákup 6 ks interaktivních dotyk. panelů</t>
  </si>
  <si>
    <t xml:space="preserve">ZŠ Hovorčovická - Modernizace zařízení  a vybavení  2 odbor. učeb. </t>
  </si>
  <si>
    <t>044824</t>
  </si>
  <si>
    <t>044924</t>
  </si>
  <si>
    <t>045224</t>
  </si>
  <si>
    <t>045424</t>
  </si>
  <si>
    <t>045624</t>
  </si>
  <si>
    <t>045724</t>
  </si>
  <si>
    <t>045824</t>
  </si>
  <si>
    <t>045924</t>
  </si>
  <si>
    <t>046024</t>
  </si>
  <si>
    <t>046124</t>
  </si>
  <si>
    <t>046524</t>
  </si>
  <si>
    <t>046624</t>
  </si>
  <si>
    <t>046724</t>
  </si>
  <si>
    <t>080372043117</t>
  </si>
  <si>
    <t>081789045724</t>
  </si>
  <si>
    <t>081789046024</t>
  </si>
  <si>
    <t>081976046823</t>
  </si>
  <si>
    <t>082029045024</t>
  </si>
  <si>
    <t>ZŠ Hovorčovická - PD rekonstrukce elektro</t>
  </si>
  <si>
    <t xml:space="preserve">ZŠ Ústavní Bendovka - Zajištění SP a aktual. rozp. SEN </t>
  </si>
  <si>
    <t xml:space="preserve">ZŠ Mazurská - Výstavba nafukovací haly </t>
  </si>
  <si>
    <t>MŠ Drahorádova - Rekonstrukce oplocení</t>
  </si>
  <si>
    <t>KD Krakov - Stmívací jednotka na sál pro KD Krakov</t>
  </si>
  <si>
    <t>ZŠ Ústavní - Rekonstrukce střechy - I. etapa</t>
  </si>
  <si>
    <t>ZŠ Hovorčovická - Stavební práce v prostorách ZŠ</t>
  </si>
  <si>
    <t>MŠ Sokolovská - Výměna servisní brány</t>
  </si>
  <si>
    <t>6117 - volby EP</t>
  </si>
  <si>
    <t>090424</t>
  </si>
  <si>
    <t>090524</t>
  </si>
  <si>
    <t>090624</t>
  </si>
  <si>
    <t>090724</t>
  </si>
  <si>
    <t>Vybudování pítek - psí louka U Meteoru, DH Burešova</t>
  </si>
  <si>
    <t>PD - revitalizace parku Dlážděnka</t>
  </si>
  <si>
    <t>MŠ Bojasova - Rekonstukce zpevněných ploch a chodníků</t>
  </si>
  <si>
    <t>ZŠ Na Slovance  - Klimatizace do nejvyšších pater 1.a 2. st. (8 učeben)</t>
  </si>
  <si>
    <t xml:space="preserve">ZŠ a MŠ Ústavní  - Stavba FVE na střeše ZŠ  </t>
  </si>
  <si>
    <t>Zasedací místnost BD</t>
  </si>
  <si>
    <t>Vchodový informační displej</t>
  </si>
  <si>
    <t>081824</t>
  </si>
  <si>
    <t>081924</t>
  </si>
  <si>
    <t>082024</t>
  </si>
  <si>
    <t>081789082124</t>
  </si>
  <si>
    <t>0128128</t>
  </si>
  <si>
    <t>pol. 5660 - neinv.půjčené prostředky fyzickým osobám</t>
  </si>
  <si>
    <t>pol. 5182 - převody vlastní pokladně</t>
  </si>
  <si>
    <t>Částečná rekonstrukce střechy (malé), Burešova 1151/12</t>
  </si>
  <si>
    <t>Rekonstrukce výměníkové stanice, Bulovka 1462/10 a 12</t>
  </si>
  <si>
    <t>Odstranění vlhkosti zdiva, zajištěním hydroizolace objektu od spodní vody, KS</t>
  </si>
  <si>
    <t>Rekonstrukce ležatých rozvodů, Bulovka 1462/10, 12</t>
  </si>
  <si>
    <t>Rekonstrukce topného systému, Křižíkova 220/91(NP 501)</t>
  </si>
  <si>
    <t>Pořízení a instalace jistících kotev v Pol. Mazurská</t>
  </si>
  <si>
    <t>Rekonstrukce opěrné zdi, Křižíkova 76/61</t>
  </si>
  <si>
    <t>Rekonstrukce opěrné zdi, Klapkova 3/26</t>
  </si>
  <si>
    <t>pol. 5365 - platby daní krajům, obcím a státním fondům</t>
  </si>
  <si>
    <t>6402 - finanční vypořádání</t>
  </si>
  <si>
    <t>6330 - převody vlastním fondům v rozpočtech územní úrovně</t>
  </si>
  <si>
    <t>pol. 5347 - neinv.přev.mezi stat.mě.vč.hl.m.Prahy a jejich m.o</t>
  </si>
  <si>
    <t>Rekonstrukce objektu bez č.p./č.e., Karlínské nám.</t>
  </si>
  <si>
    <t>Rekonstrukce objektu bez č.p./č.e., Elsnicovo nám.</t>
  </si>
  <si>
    <t>rozpočtu k</t>
  </si>
  <si>
    <t>ZŠ Petra Strozziho - PD zkapacitnění objektu školy - nástavba</t>
  </si>
  <si>
    <t>odbor bezpečnosti a krizového řízení</t>
  </si>
  <si>
    <t>Rekon. plochy v atriu včetně zhotovení bezbariérového přístupu</t>
  </si>
  <si>
    <t>Rekonstrukce střechy, Bešťákova 457/5, k.ú. Střížkov</t>
  </si>
  <si>
    <t>Rekonstrukce střechy objektu, Čimická 780/61</t>
  </si>
  <si>
    <t>IT vybavení pro stavební úřady</t>
  </si>
  <si>
    <t>Konference do zas.místnosti LZ2</t>
  </si>
  <si>
    <t>ZŠ Dolákova - Rekon. stávajících dveří na chodbě mezi ŠD a ŠT</t>
  </si>
  <si>
    <t>Obj. Chabařovická - Úprava PD, aktualizace rozpočtu a zajištění SP</t>
  </si>
  <si>
    <t>Obj. Svídnická - Úprava PD, aktualizace rozpočtu a zajištění SP</t>
  </si>
  <si>
    <t>ZŠ Ústavní - Výstavba ven. sportovišť a ploch - II. etapa</t>
  </si>
  <si>
    <t>3 x klimatizace do čekárny a ordinace Poliklinika Mazurská</t>
  </si>
  <si>
    <t>020224</t>
  </si>
  <si>
    <t>Umístění workoutových prvků v parku Sokolníky</t>
  </si>
  <si>
    <t>Změna povrchu příst. cesty k domu v ul. Šimůnkova 1685/22</t>
  </si>
  <si>
    <t>050624</t>
  </si>
  <si>
    <t>Nákup 7 ks lůžek</t>
  </si>
  <si>
    <t>Obnova kolejnicového a asistenčního zvedacího systému do SOH Burešova</t>
  </si>
  <si>
    <t>Instalace magnetických přídrží pro DSS z důvodu podmínek BOZP</t>
  </si>
  <si>
    <t>070124</t>
  </si>
  <si>
    <t xml:space="preserve">Nákup nákladního přívěsu s SPZ </t>
  </si>
  <si>
    <t>070224</t>
  </si>
  <si>
    <t>Vybavení služebny JSDH - nákup parní pračky se sušičkou</t>
  </si>
  <si>
    <t>082130070324</t>
  </si>
  <si>
    <t xml:space="preserve">Dopravní automobil s nákladním přívěsem </t>
  </si>
  <si>
    <t>Poliklinika Mazurská 484/2 - Klimatizace - ordinace Ortopedie</t>
  </si>
  <si>
    <t>Nekvasilova 625/2 - Klimatizace - do 3 nebyt. prostorů</t>
  </si>
  <si>
    <t>Rekonstrukce NP - Březinova 513/2, k.ú. Karlín</t>
  </si>
  <si>
    <t>081789082224</t>
  </si>
  <si>
    <t>081789082324</t>
  </si>
  <si>
    <t>081789082424</t>
  </si>
  <si>
    <t>081789082524</t>
  </si>
  <si>
    <t>pol. 5222 - neinvestiční transfery spolkům</t>
  </si>
  <si>
    <t>090924</t>
  </si>
  <si>
    <t>Dřevěný domeček</t>
  </si>
  <si>
    <t>091024</t>
  </si>
  <si>
    <t>Dokumentace - plány řízení a obnovy - rozšíření</t>
  </si>
  <si>
    <t>090824</t>
  </si>
  <si>
    <t>xxx</t>
  </si>
  <si>
    <t>060124</t>
  </si>
  <si>
    <t>Nákup herního prvku do DK Čimík</t>
  </si>
  <si>
    <t>6351 - invest. transf. zřízeným příspěvkovým organiz.</t>
  </si>
  <si>
    <t>091124</t>
  </si>
  <si>
    <t>Konektivita Löwitův mlýn</t>
  </si>
  <si>
    <t>082624</t>
  </si>
  <si>
    <t>082140046424</t>
  </si>
  <si>
    <t>082101046224</t>
  </si>
  <si>
    <t>082122046824</t>
  </si>
  <si>
    <t>ZŠ Petra Strozziho - Výstavba nového pavilonu ZŠ</t>
  </si>
  <si>
    <t>KD Ládví - PD - revitalizace předprostoru KD</t>
  </si>
  <si>
    <t>ZŠ Glowackého - Zkapacitnění zázemí sportovního areálu - přístavba</t>
  </si>
  <si>
    <t>ZŠ Burešova - Chladicí a mrazicí boxy ve školní kuchyni</t>
  </si>
  <si>
    <t xml:space="preserve">ZŠ + MŠ U Školské zahrady - Instalalace el. otevírání oken v těl </t>
  </si>
  <si>
    <t>ZŠ Burešova - Revitalizace atria školy</t>
  </si>
  <si>
    <t>046924</t>
  </si>
  <si>
    <t>047024</t>
  </si>
  <si>
    <t>ZŠ Hovorčovická - Rekon. sprch a šaten u TV - II. etapa</t>
  </si>
  <si>
    <t>047124</t>
  </si>
  <si>
    <t>ZŠ Mazurská - Montáž venkovních rolet</t>
  </si>
  <si>
    <t>047224</t>
  </si>
  <si>
    <t>047324</t>
  </si>
  <si>
    <t>047424</t>
  </si>
  <si>
    <t xml:space="preserve"> MŠ Štěpničná - Herní plocha 4Soft </t>
  </si>
  <si>
    <t>047524</t>
  </si>
  <si>
    <t>ZŠ Burešova - PD - propojení objektu školy z ŠJ - krček</t>
  </si>
  <si>
    <t>ZŠ Libčická - Doplnění odsávání k prostoru myčky ve ŠK</t>
  </si>
  <si>
    <t>ZŠ Ústavní - Přístavba</t>
  </si>
  <si>
    <t>MŠ Korycanská - PD Solná jeskyně</t>
  </si>
  <si>
    <t>ZŠ Ústavní - výstavba venkovních sportovišť a ploch</t>
  </si>
  <si>
    <t>ZŠ Burešova - Rekonstrukce místnosti v kuchyňském bloku</t>
  </si>
  <si>
    <t>ZŠ Bohumila Hrabala - Výměna sportovního povrchu</t>
  </si>
  <si>
    <t>MŠ Lešenská - Doplnění areálového oplocení</t>
  </si>
  <si>
    <t>Odvod - FV za rok 2023</t>
  </si>
  <si>
    <t>6115 - volby - senát</t>
  </si>
  <si>
    <t>Kapitola 01 - rozvoj obce</t>
  </si>
  <si>
    <t xml:space="preserve">Kapitola 02 - městská infrastruktura  </t>
  </si>
  <si>
    <t>Kapitola 02 - městská infrastruktura celkem</t>
  </si>
  <si>
    <t>Kapitola 03 - doprava</t>
  </si>
  <si>
    <t>Výtlukový program - opravy malých výtluků</t>
  </si>
  <si>
    <t>Pěší zóna Thámova - instalace zasouvacích sloupků</t>
  </si>
  <si>
    <t>Chodníkový program - spolupráce MHMP</t>
  </si>
  <si>
    <t>Kapitola 04 - školství, mládež a sport</t>
  </si>
  <si>
    <t>Kapitola 05 - zdravotnictví a sociální oblast</t>
  </si>
  <si>
    <t>Nákup nového vozu pro potřeby sociálních služeb - klienty pečovatelské služby</t>
  </si>
  <si>
    <t xml:space="preserve">Kapitola 06 - kultura a cestovní ruch </t>
  </si>
  <si>
    <t>Kapitola 07 - bezpečnost</t>
  </si>
  <si>
    <t>Kapitola 08 - hospodářství</t>
  </si>
  <si>
    <t xml:space="preserve">Bulovka 1462/10,12 - Výměna výtahů 2x500 kg </t>
  </si>
  <si>
    <t xml:space="preserve">DPS Burešova - Výměna 2 os. výtahů 2x500 </t>
  </si>
  <si>
    <t>Doplněk systému EPS - Burešova 1151/12</t>
  </si>
  <si>
    <t>Rekonstrukce Kolpingova domu - Bohnická 3/32</t>
  </si>
  <si>
    <t>Rekonstrukce prostor v části objektu v 1 NP Polikliniky Mazurská - vestibul</t>
  </si>
  <si>
    <t>Nebytový prostor - budova č. p. 2179 vč. pozemku pod budovou na adrese Palmovka 6a</t>
  </si>
  <si>
    <t>Nebytový prostor - jednotka č.p. 2530/145 vč. příslušných spoluvlastnických podílů  na adrese Zenklova 23, Praha 8</t>
  </si>
  <si>
    <t>Vybavení prostor v části objektu v 1 NP Polikliniky Mazurská - vestibul</t>
  </si>
  <si>
    <t>Poliklinika Mazurská - Kartáč s příslušenstvím</t>
  </si>
  <si>
    <t>Kapitola 09 - vnitřní správa</t>
  </si>
  <si>
    <t>U Meteoru 8 - Rekon. prostor v přízemí objektu</t>
  </si>
  <si>
    <t>NIS 2 - Kyberbezpečnost</t>
  </si>
  <si>
    <t>Kapitola 10 - pokladní správa</t>
  </si>
  <si>
    <t>Projektová dokumentace - Rekonstrukce náměstí Ládví</t>
  </si>
  <si>
    <t>6115 - volby do senátu Parlamentu České republiky</t>
  </si>
  <si>
    <t>6117 - volby do Evropského Parlamentu</t>
  </si>
  <si>
    <t>6117 -  volby do Evropského Parlamentu</t>
  </si>
  <si>
    <t xml:space="preserve">  Plnění rozpočtu městské části Praha 8 za rok 2024</t>
  </si>
  <si>
    <t>k 31.12.2024</t>
  </si>
  <si>
    <t>odd. plánování a rozvoje</t>
  </si>
  <si>
    <t>odd. Fondu rozvoje</t>
  </si>
  <si>
    <t>odd. projekční a realizační kancelář</t>
  </si>
  <si>
    <t>územní plánování a rozvoj</t>
  </si>
  <si>
    <t>010324</t>
  </si>
  <si>
    <t>PD Skatepark Bohnice</t>
  </si>
  <si>
    <t>081789010123</t>
  </si>
  <si>
    <t>081789010124</t>
  </si>
  <si>
    <t>020324</t>
  </si>
  <si>
    <t>081789030322</t>
  </si>
  <si>
    <t>081789030424</t>
  </si>
  <si>
    <t>010719    081789010719</t>
  </si>
  <si>
    <t>016152050423</t>
  </si>
  <si>
    <t>Pořízení 2 elektromobilů pro GC P8</t>
  </si>
  <si>
    <t>060224</t>
  </si>
  <si>
    <t>060324</t>
  </si>
  <si>
    <t>Nákup herního prvku do DK Krabík</t>
  </si>
  <si>
    <t>Vybavení dětské skupiny Nekvasilova</t>
  </si>
  <si>
    <t>5512 - požární ochrana - dobrovolná část</t>
  </si>
  <si>
    <t>070424</t>
  </si>
  <si>
    <t>Nákup osobního automobilu</t>
  </si>
  <si>
    <t>082724</t>
  </si>
  <si>
    <t>Pol.Maz.klimatizace ordinace alergologie, Dencare, stomatologie</t>
  </si>
  <si>
    <t>083124</t>
  </si>
  <si>
    <t>81789080916</t>
  </si>
  <si>
    <t>Projektová příprava pro dětskou skupinu Hrubého</t>
  </si>
  <si>
    <t>PD - dětská skupina Křižíkova 165/45</t>
  </si>
  <si>
    <t>PD - dětská skupina Zenklova 526/27</t>
  </si>
  <si>
    <t>Rekonstrukce ordinace RTG, 2. NP Pol. Mazurs</t>
  </si>
  <si>
    <t>030422 081823030422</t>
  </si>
  <si>
    <t>047624</t>
  </si>
  <si>
    <t>047724</t>
  </si>
  <si>
    <t>047824</t>
  </si>
  <si>
    <t>047924</t>
  </si>
  <si>
    <t>048024</t>
  </si>
  <si>
    <t>048124</t>
  </si>
  <si>
    <t>048224</t>
  </si>
  <si>
    <t>048324</t>
  </si>
  <si>
    <t>048424</t>
  </si>
  <si>
    <t>048524</t>
  </si>
  <si>
    <t>048624</t>
  </si>
  <si>
    <t>048724</t>
  </si>
  <si>
    <t>048824</t>
  </si>
  <si>
    <t>048924</t>
  </si>
  <si>
    <t>049024</t>
  </si>
  <si>
    <t>049124</t>
  </si>
  <si>
    <t>049324</t>
  </si>
  <si>
    <t>049424</t>
  </si>
  <si>
    <t>049524</t>
  </si>
  <si>
    <t>049624</t>
  </si>
  <si>
    <t>049724</t>
  </si>
  <si>
    <t>049924</t>
  </si>
  <si>
    <t>410124</t>
  </si>
  <si>
    <t>410224</t>
  </si>
  <si>
    <t>410324</t>
  </si>
  <si>
    <t>410424</t>
  </si>
  <si>
    <t>410524</t>
  </si>
  <si>
    <t>410724</t>
  </si>
  <si>
    <t>410824</t>
  </si>
  <si>
    <t>410924</t>
  </si>
  <si>
    <t>411124</t>
  </si>
  <si>
    <t>411224</t>
  </si>
  <si>
    <t>411324</t>
  </si>
  <si>
    <t>411424</t>
  </si>
  <si>
    <t>411524</t>
  </si>
  <si>
    <t>411624</t>
  </si>
  <si>
    <t>411724</t>
  </si>
  <si>
    <t>081789041324</t>
  </si>
  <si>
    <t>081789041524</t>
  </si>
  <si>
    <t>081789041724</t>
  </si>
  <si>
    <t>ZŠ Na Šutce - Realizace stavby fotovoltaické elektrárny</t>
  </si>
  <si>
    <t>081789042424</t>
  </si>
  <si>
    <t>ZŠ Hovorčovická - Rekonstrukce terasy (Admira)</t>
  </si>
  <si>
    <t>081789042524</t>
  </si>
  <si>
    <t>081789043024</t>
  </si>
  <si>
    <t>MŠ Ústavní - Rek. elektroinstalace a podhledů I.etapa</t>
  </si>
  <si>
    <t>MŠ Řešovská - Rek. zpevněných ploch a chodníků I.etapa</t>
  </si>
  <si>
    <t>081789043224</t>
  </si>
  <si>
    <t>081789043324</t>
  </si>
  <si>
    <t>Objekt Pazderky - PD - výstavba nového obj. Klokánek</t>
  </si>
  <si>
    <t>081789044124</t>
  </si>
  <si>
    <t>ZŠ a MŠ Na Korábě - Rekonstrukce oken VI. etapa</t>
  </si>
  <si>
    <t>ZŠ a MŠ - Pasport PBŘ,zpráva PBŘ,DZP pro HZS,výměna hydrantu</t>
  </si>
  <si>
    <t>081789049824</t>
  </si>
  <si>
    <t xml:space="preserve"> ZŠ Glowackého - Rekonstrukce kanalizace</t>
  </si>
  <si>
    <t>ZŠ Na Slovance - Klimatizace do nejv. pater 1.a 2.st. (8 učeben)</t>
  </si>
  <si>
    <t>081789410124</t>
  </si>
  <si>
    <t>081789410624</t>
  </si>
  <si>
    <t>MŠ Na Pěšinách - Přístupový systém</t>
  </si>
  <si>
    <t>Objekt Rokoska , ART ECON - rekonstrukce bytu</t>
  </si>
  <si>
    <t>081789411024</t>
  </si>
  <si>
    <t>Objekt ZŠ Ústavní - Výměna oken</t>
  </si>
  <si>
    <t>081789411224</t>
  </si>
  <si>
    <t>ZŠ Palmovka - Rekonstrukce dveří</t>
  </si>
  <si>
    <t>082030045124</t>
  </si>
  <si>
    <t>Obj. Chabař.č.1125 - Studie proveditelnosti sanace azbestu</t>
  </si>
  <si>
    <t>ZŠ U Školské zahrady - Aktualizace PD na S.E.N.</t>
  </si>
  <si>
    <t>ZŠ Glowackého - Rekonstrukce stávajícího multifunk. hřiště</t>
  </si>
  <si>
    <t>Zš a MŠ - Aktual.registru azbestu na obj. MŠ, ZŠ a SeS</t>
  </si>
  <si>
    <t xml:space="preserve">ZŠ Ústavní - PD na kácení stromů </t>
  </si>
  <si>
    <t xml:space="preserve">ZŠ Ústavní - Inženýring prostoru sportovišť </t>
  </si>
  <si>
    <t xml:space="preserve">MŠ Štěpničná - Rozšíření rozsahu FTV  </t>
  </si>
  <si>
    <t>Objekt Rokoska 111/7 - Pasportizace bytu a příslušenství</t>
  </si>
  <si>
    <t xml:space="preserve">ZŠ Dolákova - Rekonstrukce herních ploch - I.etapa </t>
  </si>
  <si>
    <t>ZŠ U Šk.zahrady - Hav.stav - rek. rozvodů topení v kotelně</t>
  </si>
  <si>
    <t>ZŠ Hovorčovická - Rekonstrukce osvětlení v tělocvičně</t>
  </si>
  <si>
    <t>MŠ Poznaňská - Výměna vnějších dveří</t>
  </si>
  <si>
    <t xml:space="preserve">Objekty ZŠ - Pasport zabezpečení ZŠ </t>
  </si>
  <si>
    <t>ZŠ Glowackého - Rekonstrukce oplocení okolo hřiště</t>
  </si>
  <si>
    <t>Objekt Svídnická - Průzkum azbestu</t>
  </si>
  <si>
    <t>ZŠ Ústavní - PD - přecenění hřiště</t>
  </si>
  <si>
    <t>ZŠ a MŠ - Dokumentace zdolávání požáru v obj. s FTV</t>
  </si>
  <si>
    <t xml:space="preserve">ZŠ Ústavní - Vybudování chodníků  </t>
  </si>
  <si>
    <t xml:space="preserve">MŠ Drahorádova - Přístupový systém </t>
  </si>
  <si>
    <t>ZŠ Libčická - Rekonstrukce propadlé kanalizace</t>
  </si>
  <si>
    <t>MŠ Chabařovická - Zřízení zpevněné plochy</t>
  </si>
  <si>
    <t>KD Krakov - Vstupní vnitřní dveře k baletnímu sálu</t>
  </si>
  <si>
    <t>MŠ Na Pěšinách - Osazení dveřních komunikátorů</t>
  </si>
  <si>
    <t>ZŠ Ústavní - Kácení topolů, likvidace pařezů</t>
  </si>
  <si>
    <t>Byt Svídnická - Rekonstrukce bytu</t>
  </si>
  <si>
    <t>ZŠ U Školské zahrady - Rekonstrukce bytu</t>
  </si>
  <si>
    <t>ZŠ Žernosecká - Rekonstrukce kabinetu</t>
  </si>
  <si>
    <t xml:space="preserve">MŠ Korycanská - Rekonstrukce elektroinstalace - PD </t>
  </si>
  <si>
    <t>MŠ Lešenská - Don Bosco - Rekonstrukce oken a dveří v CZŠ</t>
  </si>
  <si>
    <t>MŠ Na Přesypu - Rekonstrukce oken</t>
  </si>
  <si>
    <t xml:space="preserve">MŠ Na Pěšinách - PD - Výstavba propojujícího schodiště </t>
  </si>
  <si>
    <t>KD Krakov - Nákup reprobeden</t>
  </si>
  <si>
    <t>KD Ládví - Nákup osvětlovacího pultu</t>
  </si>
  <si>
    <t>pol. 5221 - neinvestiční transfery obecně prospěšným spol.</t>
  </si>
  <si>
    <t>pol. 5321 - neinvestiční transfery obcím</t>
  </si>
  <si>
    <t>pol. 5133 - léky a zdravotnický materiál</t>
  </si>
  <si>
    <t>pol. 5363 - úhrady sankcí jiným rozpočtům</t>
  </si>
  <si>
    <t>091224</t>
  </si>
  <si>
    <t>Licence geutebruck G-Core</t>
  </si>
  <si>
    <t>ZŠ Glowackého - PD a IČ dostavba sportovního areálu</t>
  </si>
  <si>
    <t xml:space="preserve">081789044524 </t>
  </si>
  <si>
    <t xml:space="preserve">ZŠ Lyčkovo nám. - Výměna oken v celém objektu </t>
  </si>
  <si>
    <t xml:space="preserve">3749 - ostatní činnosti k ochraně přírody a krajiny </t>
  </si>
  <si>
    <t>Zhotovení odtokového žlabu s pojezd. mřížkou</t>
  </si>
  <si>
    <t>Výstavba podzem. kontejnerů II. etapa - (PD)</t>
  </si>
  <si>
    <t>6320 - pojištění funkčně nespecifikované - OSPOD</t>
  </si>
  <si>
    <t>str.24/24</t>
  </si>
  <si>
    <t>str.23/24</t>
  </si>
  <si>
    <t>str.22/24</t>
  </si>
  <si>
    <t>str.21/24</t>
  </si>
  <si>
    <t>str.20/24</t>
  </si>
  <si>
    <t>str.17/24</t>
  </si>
  <si>
    <t>str.18/24</t>
  </si>
  <si>
    <t>str.19/24</t>
  </si>
  <si>
    <t>str.16/24</t>
  </si>
  <si>
    <t>str.15/24</t>
  </si>
  <si>
    <t>str.14/24</t>
  </si>
  <si>
    <t>str.4/24</t>
  </si>
  <si>
    <t>str.5/24</t>
  </si>
  <si>
    <t>str.6/24</t>
  </si>
  <si>
    <t>str.7/24</t>
  </si>
  <si>
    <t>str.8/24</t>
  </si>
  <si>
    <t>str.9/24</t>
  </si>
  <si>
    <t>str.3/24</t>
  </si>
  <si>
    <t>str.2/24</t>
  </si>
  <si>
    <t>Rekonstrukce rozvaděčů, Burešova 1151/12</t>
  </si>
  <si>
    <t>ZŠ a MŠ Lyčkovo nám. - Realizace výstavby tělocvičny, ŠK a ŠJ k pravému křídlu obj. školy</t>
  </si>
  <si>
    <t xml:space="preserve"> ZŠ a MŠ Lyčkovo nám. - Výstavba tělocvičny, ŠK a ŠJ</t>
  </si>
  <si>
    <t>str.10/24</t>
  </si>
  <si>
    <t>str.11/24</t>
  </si>
  <si>
    <t>str.12/24</t>
  </si>
  <si>
    <t>str.13/24</t>
  </si>
  <si>
    <t>0913</t>
  </si>
  <si>
    <t>odbor hospodářské správy ÚMČ</t>
  </si>
  <si>
    <t>odbor hospodářské správy  ÚMČ</t>
  </si>
  <si>
    <t>1013</t>
  </si>
  <si>
    <t>odbor kultury, sportu, mládeže a péče o památky ÚMČ</t>
  </si>
  <si>
    <t>Bulovka 1462/10,12 – výroba a montáž schodiště a zábradlí</t>
  </si>
  <si>
    <t>Poliklinika Mazurská - Stavební úpravy ordinace (cévní)</t>
  </si>
  <si>
    <t>KD Krakov - Výměna dvoukř. dveří z rampy-pož. způsobilost</t>
  </si>
  <si>
    <t>pol. 5499 - ostatní neinv. transfery fyz. osobám (jubilea)</t>
  </si>
  <si>
    <t>pol. 5499 - ostatní  neinv. transfery fyz. osobám (os.konta)</t>
  </si>
  <si>
    <t>pol. 5499 - ostatní neinv. transfery fyz. osobám (os.konta)</t>
  </si>
  <si>
    <t>pol. 5499 - ostatní neinv. transfery fyz. osobám</t>
  </si>
  <si>
    <t>pol. 5xxx - výdaje související s osobními výdaji</t>
  </si>
  <si>
    <t>081909081322</t>
  </si>
  <si>
    <t>SEN Polikinika Mazurská</t>
  </si>
  <si>
    <t>Poliklinika Mazurská - Snížení energetické náročnosti pomocí obnovitelných zdrojů energie</t>
  </si>
  <si>
    <t>Příloha č. 3 usnesení  č. Usn ZMC 0xxx/2025</t>
  </si>
  <si>
    <t xml:space="preserve">ze dne 25. června 2025                                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</si>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</sst>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55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sz val="11"/>
      <color theme="1"/>
      <name val="Calibri"/>
      <family val="2"/>
      <charset val="238"/>
    </font>
    <font>
      <i/>
      <sz val="10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 CE"/>
      <charset val="238"/>
    </font>
    <font>
      <b/>
      <sz val="10"/>
      <color theme="1"/>
      <name val="Ariel ce"/>
      <charset val="238"/>
    </font>
    <font>
      <sz val="10"/>
      <color theme="1"/>
      <name val="Ariel ce"/>
      <charset val="238"/>
    </font>
    <font>
      <sz val="10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name val="Ariel ce"/>
      <charset val="238"/>
    </font>
    <font>
      <b/>
      <sz val="10"/>
      <name val="Ariel ce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Ariel CE"/>
      <charset val="238"/>
    </font>
    <font>
      <sz val="12"/>
      <name val="Arial"/>
      <family val="2"/>
      <charset val="238"/>
    </font>
    <font>
      <b/>
      <sz val="10"/>
      <color theme="1"/>
      <name val="Arial CE"/>
      <charset val="238"/>
    </font>
    <font>
      <b/>
      <sz val="12"/>
      <color theme="1"/>
      <name val="Arial CE"/>
      <charset val="238"/>
    </font>
    <font>
      <sz val="10"/>
      <name val="Ariel "/>
      <charset val="238"/>
    </font>
    <font>
      <sz val="10"/>
      <color theme="9" tint="-0.499984740745262"/>
      <name val="Arial CE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u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33" fillId="0" borderId="0" applyFont="0" applyFill="0" applyBorder="0" applyAlignment="0" applyProtection="0"/>
  </cellStyleXfs>
  <cellXfs count="1098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1"/>
    <xf numFmtId="0" fontId="8" fillId="0" borderId="0" xfId="0" applyFont="1"/>
    <xf numFmtId="0" fontId="14" fillId="0" borderId="0" xfId="0" applyFont="1"/>
    <xf numFmtId="0" fontId="12" fillId="0" borderId="0" xfId="0" applyFont="1"/>
    <xf numFmtId="0" fontId="4" fillId="0" borderId="0" xfId="2" applyFont="1"/>
    <xf numFmtId="0" fontId="0" fillId="2" borderId="0" xfId="0" applyFill="1"/>
    <xf numFmtId="0" fontId="20" fillId="0" borderId="0" xfId="0" applyFont="1"/>
    <xf numFmtId="0" fontId="0" fillId="0" borderId="0" xfId="0" applyAlignment="1">
      <alignment horizontal="right"/>
    </xf>
    <xf numFmtId="0" fontId="15" fillId="0" borderId="0" xfId="0" applyFont="1"/>
    <xf numFmtId="3" fontId="0" fillId="0" borderId="0" xfId="0" applyNumberFormat="1"/>
    <xf numFmtId="0" fontId="27" fillId="0" borderId="0" xfId="0" applyFont="1" applyAlignment="1">
      <alignment wrapText="1"/>
    </xf>
    <xf numFmtId="0" fontId="31" fillId="0" borderId="0" xfId="0" applyFont="1"/>
    <xf numFmtId="0" fontId="16" fillId="2" borderId="2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3" fillId="2" borderId="33" xfId="0" applyFont="1" applyFill="1" applyBorder="1"/>
    <xf numFmtId="0" fontId="13" fillId="2" borderId="16" xfId="0" applyFont="1" applyFill="1" applyBorder="1"/>
    <xf numFmtId="0" fontId="0" fillId="2" borderId="16" xfId="0" applyFill="1" applyBorder="1"/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/>
    <xf numFmtId="0" fontId="16" fillId="2" borderId="4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/>
    </xf>
    <xf numFmtId="0" fontId="2" fillId="2" borderId="9" xfId="2" applyFont="1" applyFill="1" applyBorder="1" applyAlignment="1">
      <alignment horizontal="left"/>
    </xf>
    <xf numFmtId="0" fontId="2" fillId="2" borderId="10" xfId="2" applyFont="1" applyFill="1" applyBorder="1" applyAlignment="1">
      <alignment horizontal="center"/>
    </xf>
    <xf numFmtId="0" fontId="1" fillId="2" borderId="21" xfId="2" applyFill="1" applyBorder="1"/>
    <xf numFmtId="0" fontId="1" fillId="2" borderId="18" xfId="2" applyFill="1" applyBorder="1"/>
    <xf numFmtId="0" fontId="16" fillId="2" borderId="28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16" fillId="2" borderId="30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31" xfId="0" applyFont="1" applyFill="1" applyBorder="1" applyAlignment="1">
      <alignment horizontal="center"/>
    </xf>
    <xf numFmtId="0" fontId="16" fillId="2" borderId="32" xfId="0" applyFont="1" applyFill="1" applyBorder="1" applyAlignment="1">
      <alignment horizontal="center"/>
    </xf>
    <xf numFmtId="49" fontId="16" fillId="2" borderId="8" xfId="0" applyNumberFormat="1" applyFont="1" applyFill="1" applyBorder="1" applyAlignment="1">
      <alignment horizontal="center"/>
    </xf>
    <xf numFmtId="0" fontId="12" fillId="2" borderId="45" xfId="0" applyFont="1" applyFill="1" applyBorder="1"/>
    <xf numFmtId="0" fontId="12" fillId="2" borderId="10" xfId="0" applyFont="1" applyFill="1" applyBorder="1"/>
    <xf numFmtId="0" fontId="12" fillId="2" borderId="11" xfId="0" applyFont="1" applyFill="1" applyBorder="1"/>
    <xf numFmtId="49" fontId="16" fillId="2" borderId="16" xfId="0" applyNumberFormat="1" applyFont="1" applyFill="1" applyBorder="1"/>
    <xf numFmtId="0" fontId="12" fillId="2" borderId="4" xfId="0" applyFont="1" applyFill="1" applyBorder="1" applyAlignment="1">
      <alignment horizontal="left"/>
    </xf>
    <xf numFmtId="0" fontId="12" fillId="2" borderId="16" xfId="0" applyFont="1" applyFill="1" applyBorder="1" applyAlignment="1">
      <alignment horizontal="center"/>
    </xf>
    <xf numFmtId="49" fontId="12" fillId="2" borderId="24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3" fillId="2" borderId="2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4" fillId="2" borderId="52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9" fillId="2" borderId="53" xfId="0" applyNumberFormat="1" applyFont="1" applyFill="1" applyBorder="1"/>
    <xf numFmtId="49" fontId="7" fillId="2" borderId="12" xfId="0" applyNumberFormat="1" applyFont="1" applyFill="1" applyBorder="1" applyAlignment="1">
      <alignment horizontal="center"/>
    </xf>
    <xf numFmtId="0" fontId="17" fillId="2" borderId="21" xfId="0" applyFont="1" applyFill="1" applyBorder="1"/>
    <xf numFmtId="0" fontId="17" fillId="2" borderId="21" xfId="0" applyFont="1" applyFill="1" applyBorder="1" applyAlignment="1">
      <alignment horizontal="left"/>
    </xf>
    <xf numFmtId="49" fontId="17" fillId="2" borderId="21" xfId="0" applyNumberFormat="1" applyFont="1" applyFill="1" applyBorder="1" applyAlignment="1">
      <alignment horizontal="left"/>
    </xf>
    <xf numFmtId="0" fontId="7" fillId="2" borderId="20" xfId="0" applyFont="1" applyFill="1" applyBorder="1"/>
    <xf numFmtId="0" fontId="7" fillId="2" borderId="21" xfId="0" applyFont="1" applyFill="1" applyBorder="1"/>
    <xf numFmtId="0" fontId="7" fillId="2" borderId="17" xfId="0" applyFont="1" applyFill="1" applyBorder="1"/>
    <xf numFmtId="49" fontId="17" fillId="2" borderId="15" xfId="0" applyNumberFormat="1" applyFont="1" applyFill="1" applyBorder="1" applyAlignment="1">
      <alignment horizontal="center"/>
    </xf>
    <xf numFmtId="0" fontId="17" fillId="2" borderId="13" xfId="0" applyFont="1" applyFill="1" applyBorder="1"/>
    <xf numFmtId="0" fontId="0" fillId="2" borderId="42" xfId="0" applyFill="1" applyBorder="1"/>
    <xf numFmtId="3" fontId="0" fillId="2" borderId="0" xfId="0" applyNumberFormat="1" applyFill="1"/>
    <xf numFmtId="43" fontId="0" fillId="0" borderId="0" xfId="4" applyFont="1" applyFill="1"/>
    <xf numFmtId="0" fontId="17" fillId="2" borderId="23" xfId="0" applyFont="1" applyFill="1" applyBorder="1" applyAlignment="1">
      <alignment horizontal="left"/>
    </xf>
    <xf numFmtId="0" fontId="12" fillId="2" borderId="0" xfId="0" applyFont="1" applyFill="1"/>
    <xf numFmtId="0" fontId="14" fillId="2" borderId="0" xfId="0" applyFont="1" applyFill="1"/>
    <xf numFmtId="0" fontId="8" fillId="2" borderId="0" xfId="0" applyFont="1" applyFill="1"/>
    <xf numFmtId="0" fontId="0" fillId="2" borderId="0" xfId="0" applyFill="1" applyAlignment="1">
      <alignment horizontal="right"/>
    </xf>
    <xf numFmtId="0" fontId="34" fillId="0" borderId="0" xfId="0" applyFont="1"/>
    <xf numFmtId="49" fontId="17" fillId="2" borderId="21" xfId="0" applyNumberFormat="1" applyFont="1" applyFill="1" applyBorder="1" applyAlignment="1">
      <alignment horizontal="center"/>
    </xf>
    <xf numFmtId="49" fontId="30" fillId="0" borderId="9" xfId="0" applyNumberFormat="1" applyFont="1" applyBorder="1" applyAlignment="1">
      <alignment horizontal="center"/>
    </xf>
    <xf numFmtId="0" fontId="30" fillId="0" borderId="11" xfId="0" applyFont="1" applyBorder="1"/>
    <xf numFmtId="49" fontId="6" fillId="0" borderId="9" xfId="0" applyNumberFormat="1" applyFont="1" applyBorder="1" applyAlignment="1">
      <alignment horizontal="center"/>
    </xf>
    <xf numFmtId="0" fontId="6" fillId="0" borderId="17" xfId="0" applyFont="1" applyBorder="1"/>
    <xf numFmtId="0" fontId="7" fillId="0" borderId="16" xfId="0" applyFont="1" applyBorder="1"/>
    <xf numFmtId="3" fontId="1" fillId="0" borderId="21" xfId="0" applyNumberFormat="1" applyFont="1" applyBorder="1"/>
    <xf numFmtId="3" fontId="7" fillId="0" borderId="21" xfId="0" applyNumberFormat="1" applyFont="1" applyBorder="1"/>
    <xf numFmtId="3" fontId="7" fillId="0" borderId="21" xfId="2" applyNumberFormat="1" applyFont="1" applyBorder="1" applyAlignment="1">
      <alignment horizontal="right"/>
    </xf>
    <xf numFmtId="3" fontId="1" fillId="0" borderId="21" xfId="2" applyNumberFormat="1" applyBorder="1"/>
    <xf numFmtId="164" fontId="1" fillId="0" borderId="21" xfId="2" applyNumberFormat="1" applyBorder="1"/>
    <xf numFmtId="164" fontId="7" fillId="0" borderId="21" xfId="2" applyNumberFormat="1" applyFont="1" applyBorder="1"/>
    <xf numFmtId="4" fontId="0" fillId="0" borderId="0" xfId="0" applyNumberFormat="1"/>
    <xf numFmtId="4" fontId="20" fillId="0" borderId="0" xfId="0" applyNumberFormat="1" applyFont="1"/>
    <xf numFmtId="14" fontId="16" fillId="2" borderId="8" xfId="0" applyNumberFormat="1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59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0" xfId="0" applyFont="1" applyBorder="1" applyAlignment="1">
      <alignment horizontal="center"/>
    </xf>
    <xf numFmtId="14" fontId="16" fillId="0" borderId="8" xfId="0" applyNumberFormat="1" applyFont="1" applyBorder="1" applyAlignment="1">
      <alignment horizontal="center"/>
    </xf>
    <xf numFmtId="0" fontId="16" fillId="0" borderId="61" xfId="0" applyFont="1" applyBorder="1" applyAlignment="1">
      <alignment horizontal="center"/>
    </xf>
    <xf numFmtId="0" fontId="0" fillId="2" borderId="34" xfId="0" applyFill="1" applyBorder="1"/>
    <xf numFmtId="4" fontId="16" fillId="2" borderId="22" xfId="2" applyNumberFormat="1" applyFont="1" applyFill="1" applyBorder="1"/>
    <xf numFmtId="4" fontId="16" fillId="2" borderId="50" xfId="0" applyNumberFormat="1" applyFont="1" applyFill="1" applyBorder="1"/>
    <xf numFmtId="0" fontId="16" fillId="2" borderId="2" xfId="0" applyFont="1" applyFill="1" applyBorder="1" applyAlignment="1">
      <alignment horizontal="center" wrapText="1"/>
    </xf>
    <xf numFmtId="0" fontId="16" fillId="2" borderId="5" xfId="0" applyFont="1" applyFill="1" applyBorder="1" applyAlignment="1">
      <alignment horizontal="center" wrapText="1"/>
    </xf>
    <xf numFmtId="0" fontId="16" fillId="2" borderId="7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 wrapText="1"/>
    </xf>
    <xf numFmtId="0" fontId="16" fillId="0" borderId="8" xfId="0" applyFont="1" applyBorder="1" applyAlignment="1">
      <alignment horizontal="center"/>
    </xf>
    <xf numFmtId="0" fontId="12" fillId="2" borderId="9" xfId="0" applyFont="1" applyFill="1" applyBorder="1" applyAlignment="1">
      <alignment horizontal="left"/>
    </xf>
    <xf numFmtId="0" fontId="12" fillId="2" borderId="17" xfId="0" applyFont="1" applyFill="1" applyBorder="1" applyAlignment="1">
      <alignment horizontal="center"/>
    </xf>
    <xf numFmtId="49" fontId="12" fillId="2" borderId="11" xfId="0" applyNumberFormat="1" applyFont="1" applyFill="1" applyBorder="1"/>
    <xf numFmtId="0" fontId="12" fillId="0" borderId="16" xfId="0" applyFont="1" applyBorder="1" applyAlignment="1">
      <alignment horizontal="center"/>
    </xf>
    <xf numFmtId="14" fontId="12" fillId="0" borderId="16" xfId="0" applyNumberFormat="1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36" fillId="0" borderId="0" xfId="0" applyFont="1"/>
    <xf numFmtId="164" fontId="36" fillId="0" borderId="0" xfId="0" applyNumberFormat="1" applyFont="1"/>
    <xf numFmtId="4" fontId="36" fillId="0" borderId="0" xfId="0" applyNumberFormat="1" applyFont="1"/>
    <xf numFmtId="49" fontId="8" fillId="0" borderId="12" xfId="3" applyNumberFormat="1" applyFont="1" applyBorder="1" applyAlignment="1">
      <alignment horizontal="center"/>
    </xf>
    <xf numFmtId="164" fontId="7" fillId="0" borderId="21" xfId="0" applyNumberFormat="1" applyFont="1" applyBorder="1"/>
    <xf numFmtId="0" fontId="16" fillId="0" borderId="5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14" fontId="16" fillId="0" borderId="39" xfId="0" applyNumberFormat="1" applyFont="1" applyBorder="1" applyAlignment="1">
      <alignment horizontal="center"/>
    </xf>
    <xf numFmtId="0" fontId="0" fillId="2" borderId="11" xfId="0" applyFill="1" applyBorder="1"/>
    <xf numFmtId="0" fontId="16" fillId="0" borderId="63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4" fontId="16" fillId="0" borderId="22" xfId="2" applyNumberFormat="1" applyFont="1" applyBorder="1"/>
    <xf numFmtId="4" fontId="16" fillId="0" borderId="50" xfId="0" applyNumberFormat="1" applyFont="1" applyBorder="1"/>
    <xf numFmtId="4" fontId="8" fillId="0" borderId="22" xfId="2" applyNumberFormat="1" applyFont="1" applyBorder="1"/>
    <xf numFmtId="4" fontId="8" fillId="0" borderId="50" xfId="0" applyNumberFormat="1" applyFont="1" applyBorder="1"/>
    <xf numFmtId="0" fontId="0" fillId="0" borderId="60" xfId="0" applyBorder="1"/>
    <xf numFmtId="3" fontId="24" fillId="0" borderId="14" xfId="0" applyNumberFormat="1" applyFont="1" applyBorder="1"/>
    <xf numFmtId="3" fontId="8" fillId="0" borderId="21" xfId="3" applyNumberFormat="1" applyFont="1" applyBorder="1"/>
    <xf numFmtId="164" fontId="1" fillId="0" borderId="21" xfId="0" applyNumberFormat="1" applyFont="1" applyBorder="1"/>
    <xf numFmtId="164" fontId="7" fillId="0" borderId="21" xfId="2" applyNumberFormat="1" applyFont="1" applyBorder="1" applyAlignment="1">
      <alignment horizontal="right"/>
    </xf>
    <xf numFmtId="164" fontId="1" fillId="0" borderId="14" xfId="0" applyNumberFormat="1" applyFont="1" applyBorder="1"/>
    <xf numFmtId="0" fontId="16" fillId="0" borderId="3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2" fontId="39" fillId="0" borderId="50" xfId="0" applyNumberFormat="1" applyFont="1" applyBorder="1"/>
    <xf numFmtId="3" fontId="8" fillId="0" borderId="16" xfId="3" applyNumberFormat="1" applyFont="1" applyBorder="1"/>
    <xf numFmtId="3" fontId="8" fillId="0" borderId="0" xfId="3" applyNumberFormat="1" applyFont="1"/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6" fillId="0" borderId="2" xfId="0" applyFont="1" applyBorder="1"/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 wrapText="1"/>
    </xf>
    <xf numFmtId="49" fontId="16" fillId="0" borderId="5" xfId="0" applyNumberFormat="1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 wrapText="1"/>
    </xf>
    <xf numFmtId="49" fontId="16" fillId="0" borderId="8" xfId="0" applyNumberFormat="1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0" fontId="12" fillId="0" borderId="11" xfId="0" applyFont="1" applyBorder="1"/>
    <xf numFmtId="49" fontId="12" fillId="0" borderId="11" xfId="0" applyNumberFormat="1" applyFont="1" applyBorder="1"/>
    <xf numFmtId="0" fontId="8" fillId="2" borderId="21" xfId="0" applyFont="1" applyFill="1" applyBorder="1"/>
    <xf numFmtId="0" fontId="0" fillId="0" borderId="34" xfId="0" applyBorder="1"/>
    <xf numFmtId="3" fontId="8" fillId="0" borderId="16" xfId="0" applyNumberFormat="1" applyFont="1" applyBorder="1"/>
    <xf numFmtId="49" fontId="3" fillId="0" borderId="12" xfId="2" applyNumberFormat="1" applyFont="1" applyBorder="1" applyAlignment="1">
      <alignment horizontal="center"/>
    </xf>
    <xf numFmtId="49" fontId="3" fillId="0" borderId="21" xfId="2" applyNumberFormat="1" applyFont="1" applyBorder="1" applyAlignment="1">
      <alignment horizontal="center"/>
    </xf>
    <xf numFmtId="0" fontId="3" fillId="0" borderId="21" xfId="2" applyFont="1" applyBorder="1"/>
    <xf numFmtId="164" fontId="1" fillId="0" borderId="0" xfId="0" applyNumberFormat="1" applyFont="1"/>
    <xf numFmtId="3" fontId="1" fillId="0" borderId="0" xfId="0" applyNumberFormat="1" applyFont="1"/>
    <xf numFmtId="4" fontId="8" fillId="0" borderId="0" xfId="0" applyNumberFormat="1" applyFont="1"/>
    <xf numFmtId="3" fontId="1" fillId="0" borderId="16" xfId="0" applyNumberFormat="1" applyFont="1" applyBorder="1"/>
    <xf numFmtId="0" fontId="1" fillId="2" borderId="44" xfId="0" applyFont="1" applyFill="1" applyBorder="1" applyAlignment="1">
      <alignment horizontal="center"/>
    </xf>
    <xf numFmtId="4" fontId="8" fillId="0" borderId="21" xfId="2" applyNumberFormat="1" applyFont="1" applyBorder="1"/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/>
    <xf numFmtId="0" fontId="36" fillId="2" borderId="0" xfId="0" applyFont="1" applyFill="1"/>
    <xf numFmtId="49" fontId="8" fillId="2" borderId="45" xfId="3" applyNumberFormat="1" applyFont="1" applyFill="1" applyBorder="1" applyAlignment="1">
      <alignment horizontal="center"/>
    </xf>
    <xf numFmtId="0" fontId="12" fillId="0" borderId="52" xfId="0" applyFont="1" applyBorder="1" applyAlignment="1">
      <alignment horizontal="left"/>
    </xf>
    <xf numFmtId="0" fontId="12" fillId="0" borderId="53" xfId="0" applyFont="1" applyBorder="1" applyAlignment="1">
      <alignment horizontal="center"/>
    </xf>
    <xf numFmtId="0" fontId="12" fillId="0" borderId="33" xfId="0" applyFont="1" applyBorder="1"/>
    <xf numFmtId="49" fontId="12" fillId="0" borderId="33" xfId="0" applyNumberFormat="1" applyFont="1" applyBorder="1"/>
    <xf numFmtId="0" fontId="12" fillId="0" borderId="34" xfId="0" applyFont="1" applyBorder="1" applyAlignment="1">
      <alignment horizontal="center"/>
    </xf>
    <xf numFmtId="14" fontId="12" fillId="0" borderId="34" xfId="0" applyNumberFormat="1" applyFont="1" applyBorder="1" applyAlignment="1">
      <alignment horizontal="center"/>
    </xf>
    <xf numFmtId="0" fontId="12" fillId="0" borderId="57" xfId="0" applyFont="1" applyBorder="1" applyAlignment="1">
      <alignment horizontal="center"/>
    </xf>
    <xf numFmtId="164" fontId="8" fillId="0" borderId="14" xfId="3" applyNumberFormat="1" applyFont="1" applyBorder="1"/>
    <xf numFmtId="164" fontId="0" fillId="0" borderId="0" xfId="0" applyNumberFormat="1"/>
    <xf numFmtId="4" fontId="8" fillId="0" borderId="0" xfId="2" applyNumberFormat="1" applyFont="1" applyAlignment="1">
      <alignment horizontal="right"/>
    </xf>
    <xf numFmtId="0" fontId="17" fillId="2" borderId="17" xfId="0" applyFont="1" applyFill="1" applyBorder="1"/>
    <xf numFmtId="4" fontId="8" fillId="0" borderId="50" xfId="0" applyNumberFormat="1" applyFont="1" applyBorder="1" applyAlignment="1">
      <alignment horizontal="right"/>
    </xf>
    <xf numFmtId="49" fontId="8" fillId="2" borderId="19" xfId="3" applyNumberFormat="1" applyFont="1" applyFill="1" applyBorder="1" applyAlignment="1">
      <alignment horizontal="center"/>
    </xf>
    <xf numFmtId="49" fontId="8" fillId="2" borderId="19" xfId="2" applyNumberFormat="1" applyFont="1" applyFill="1" applyBorder="1" applyAlignment="1">
      <alignment horizontal="left" wrapText="1"/>
    </xf>
    <xf numFmtId="0" fontId="8" fillId="2" borderId="19" xfId="0" applyFont="1" applyFill="1" applyBorder="1"/>
    <xf numFmtId="49" fontId="17" fillId="2" borderId="30" xfId="0" applyNumberFormat="1" applyFont="1" applyFill="1" applyBorder="1" applyAlignment="1">
      <alignment horizontal="center"/>
    </xf>
    <xf numFmtId="4" fontId="8" fillId="0" borderId="6" xfId="0" applyNumberFormat="1" applyFont="1" applyBorder="1"/>
    <xf numFmtId="10" fontId="0" fillId="0" borderId="0" xfId="0" applyNumberFormat="1"/>
    <xf numFmtId="0" fontId="16" fillId="0" borderId="0" xfId="0" applyFont="1" applyAlignment="1">
      <alignment horizontal="center"/>
    </xf>
    <xf numFmtId="0" fontId="12" fillId="0" borderId="19" xfId="0" applyFont="1" applyBorder="1" applyAlignment="1">
      <alignment horizontal="center"/>
    </xf>
    <xf numFmtId="0" fontId="16" fillId="0" borderId="19" xfId="0" applyFont="1" applyBorder="1"/>
    <xf numFmtId="49" fontId="12" fillId="0" borderId="20" xfId="0" applyNumberFormat="1" applyFont="1" applyBorder="1"/>
    <xf numFmtId="0" fontId="12" fillId="0" borderId="22" xfId="0" applyFont="1" applyBorder="1" applyAlignment="1">
      <alignment horizontal="left"/>
    </xf>
    <xf numFmtId="0" fontId="17" fillId="0" borderId="17" xfId="0" applyFont="1" applyBorder="1" applyAlignment="1">
      <alignment horizontal="center"/>
    </xf>
    <xf numFmtId="0" fontId="17" fillId="2" borderId="17" xfId="0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0" fontId="17" fillId="0" borderId="0" xfId="0" applyFont="1"/>
    <xf numFmtId="0" fontId="4" fillId="2" borderId="0" xfId="0" applyFont="1" applyFill="1"/>
    <xf numFmtId="49" fontId="17" fillId="2" borderId="0" xfId="0" applyNumberFormat="1" applyFont="1" applyFill="1" applyAlignment="1">
      <alignment horizontal="center"/>
    </xf>
    <xf numFmtId="0" fontId="17" fillId="2" borderId="0" xfId="0" applyFont="1" applyFill="1"/>
    <xf numFmtId="0" fontId="1" fillId="0" borderId="12" xfId="2" applyBorder="1"/>
    <xf numFmtId="0" fontId="1" fillId="0" borderId="20" xfId="2" applyBorder="1"/>
    <xf numFmtId="0" fontId="1" fillId="0" borderId="21" xfId="2" applyBorder="1"/>
    <xf numFmtId="49" fontId="7" fillId="0" borderId="9" xfId="2" applyNumberFormat="1" applyFont="1" applyBorder="1" applyAlignment="1">
      <alignment horizontal="center"/>
    </xf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49" fontId="1" fillId="0" borderId="9" xfId="2" applyNumberFormat="1" applyBorder="1" applyAlignment="1">
      <alignment horizontal="center"/>
    </xf>
    <xf numFmtId="0" fontId="1" fillId="0" borderId="21" xfId="2" applyBorder="1" applyAlignment="1">
      <alignment horizontal="center" vertical="center"/>
    </xf>
    <xf numFmtId="0" fontId="1" fillId="0" borderId="14" xfId="2" applyBorder="1"/>
    <xf numFmtId="3" fontId="1" fillId="0" borderId="14" xfId="0" applyNumberFormat="1" applyFont="1" applyBorder="1"/>
    <xf numFmtId="3" fontId="1" fillId="0" borderId="21" xfId="0" applyNumberFormat="1" applyFont="1" applyBorder="1" applyAlignment="1">
      <alignment horizontal="right"/>
    </xf>
    <xf numFmtId="49" fontId="1" fillId="0" borderId="12" xfId="2" applyNumberFormat="1" applyBorder="1" applyAlignment="1">
      <alignment horizontal="center"/>
    </xf>
    <xf numFmtId="4" fontId="8" fillId="0" borderId="13" xfId="2" applyNumberFormat="1" applyFont="1" applyBorder="1"/>
    <xf numFmtId="4" fontId="8" fillId="0" borderId="35" xfId="0" applyNumberFormat="1" applyFont="1" applyBorder="1"/>
    <xf numFmtId="0" fontId="7" fillId="0" borderId="21" xfId="2" applyFont="1" applyBorder="1"/>
    <xf numFmtId="49" fontId="1" fillId="0" borderId="4" xfId="2" applyNumberFormat="1" applyBorder="1" applyAlignment="1">
      <alignment horizontal="center"/>
    </xf>
    <xf numFmtId="0" fontId="1" fillId="0" borderId="5" xfId="2" applyBorder="1" applyAlignment="1">
      <alignment horizontal="center" vertical="center"/>
    </xf>
    <xf numFmtId="49" fontId="2" fillId="0" borderId="25" xfId="2" applyNumberFormat="1" applyFont="1" applyBorder="1" applyAlignment="1">
      <alignment horizontal="left"/>
    </xf>
    <xf numFmtId="0" fontId="2" fillId="0" borderId="26" xfId="2" applyFont="1" applyBorder="1"/>
    <xf numFmtId="0" fontId="2" fillId="0" borderId="27" xfId="2" applyFont="1" applyBorder="1"/>
    <xf numFmtId="3" fontId="2" fillId="0" borderId="27" xfId="2" applyNumberFormat="1" applyFont="1" applyBorder="1"/>
    <xf numFmtId="0" fontId="12" fillId="0" borderId="54" xfId="0" applyFont="1" applyBorder="1" applyAlignment="1">
      <alignment horizontal="center"/>
    </xf>
    <xf numFmtId="0" fontId="0" fillId="0" borderId="53" xfId="0" applyBorder="1"/>
    <xf numFmtId="0" fontId="0" fillId="0" borderId="33" xfId="0" applyBorder="1"/>
    <xf numFmtId="0" fontId="0" fillId="0" borderId="62" xfId="0" applyBorder="1"/>
    <xf numFmtId="49" fontId="7" fillId="0" borderId="12" xfId="2" applyNumberFormat="1" applyFont="1" applyBorder="1" applyAlignment="1">
      <alignment horizontal="center"/>
    </xf>
    <xf numFmtId="0" fontId="7" fillId="0" borderId="21" xfId="2" applyFont="1" applyBorder="1" applyAlignment="1">
      <alignment horizontal="left"/>
    </xf>
    <xf numFmtId="0" fontId="3" fillId="0" borderId="14" xfId="2" applyFont="1" applyBorder="1" applyAlignment="1">
      <alignment horizontal="left"/>
    </xf>
    <xf numFmtId="3" fontId="7" fillId="0" borderId="21" xfId="2" applyNumberFormat="1" applyFont="1" applyBorder="1"/>
    <xf numFmtId="0" fontId="2" fillId="0" borderId="9" xfId="2" applyFont="1" applyBorder="1" applyAlignment="1">
      <alignment horizontal="left"/>
    </xf>
    <xf numFmtId="0" fontId="2" fillId="0" borderId="10" xfId="2" applyFont="1" applyBorder="1" applyAlignment="1">
      <alignment horizontal="center"/>
    </xf>
    <xf numFmtId="49" fontId="1" fillId="0" borderId="14" xfId="3" applyNumberFormat="1" applyBorder="1" applyAlignment="1">
      <alignment horizontal="center"/>
    </xf>
    <xf numFmtId="3" fontId="1" fillId="0" borderId="16" xfId="3" applyNumberFormat="1" applyBorder="1"/>
    <xf numFmtId="164" fontId="1" fillId="0" borderId="16" xfId="3" applyNumberFormat="1" applyBorder="1"/>
    <xf numFmtId="0" fontId="24" fillId="0" borderId="21" xfId="0" applyFont="1" applyBorder="1"/>
    <xf numFmtId="49" fontId="1" fillId="0" borderId="12" xfId="3" applyNumberFormat="1" applyBorder="1" applyAlignment="1">
      <alignment horizontal="center"/>
    </xf>
    <xf numFmtId="0" fontId="1" fillId="0" borderId="56" xfId="3" applyBorder="1" applyAlignment="1">
      <alignment horizontal="left" wrapText="1"/>
    </xf>
    <xf numFmtId="0" fontId="1" fillId="0" borderId="21" xfId="2" applyBorder="1" applyAlignment="1">
      <alignment horizontal="left"/>
    </xf>
    <xf numFmtId="4" fontId="8" fillId="0" borderId="21" xfId="2" applyNumberFormat="1" applyFont="1" applyBorder="1" applyAlignment="1">
      <alignment horizontal="right"/>
    </xf>
    <xf numFmtId="0" fontId="1" fillId="0" borderId="14" xfId="3" applyBorder="1" applyAlignment="1">
      <alignment horizontal="left" wrapText="1"/>
    </xf>
    <xf numFmtId="0" fontId="24" fillId="0" borderId="14" xfId="0" applyFont="1" applyBorder="1"/>
    <xf numFmtId="0" fontId="1" fillId="0" borderId="19" xfId="3" applyBorder="1" applyAlignment="1">
      <alignment horizontal="left" wrapText="1"/>
    </xf>
    <xf numFmtId="49" fontId="1" fillId="0" borderId="21" xfId="3" applyNumberFormat="1" applyBorder="1" applyAlignment="1">
      <alignment horizontal="center"/>
    </xf>
    <xf numFmtId="4" fontId="8" fillId="0" borderId="22" xfId="2" applyNumberFormat="1" applyFont="1" applyBorder="1" applyAlignment="1">
      <alignment horizontal="right"/>
    </xf>
    <xf numFmtId="49" fontId="16" fillId="0" borderId="9" xfId="2" applyNumberFormat="1" applyFont="1" applyBorder="1" applyAlignment="1">
      <alignment horizontal="center"/>
    </xf>
    <xf numFmtId="3" fontId="16" fillId="0" borderId="21" xfId="3" applyNumberFormat="1" applyFont="1" applyBorder="1"/>
    <xf numFmtId="164" fontId="16" fillId="0" borderId="21" xfId="3" applyNumberFormat="1" applyFont="1" applyBorder="1"/>
    <xf numFmtId="49" fontId="2" fillId="0" borderId="26" xfId="3" applyNumberFormat="1" applyFont="1" applyBorder="1" applyAlignment="1">
      <alignment horizontal="left"/>
    </xf>
    <xf numFmtId="0" fontId="2" fillId="0" borderId="27" xfId="3" applyFont="1" applyBorder="1" applyAlignment="1">
      <alignment horizontal="center" wrapText="1"/>
    </xf>
    <xf numFmtId="3" fontId="2" fillId="0" borderId="27" xfId="3" applyNumberFormat="1" applyFont="1" applyBorder="1" applyAlignment="1">
      <alignment vertical="top" wrapText="1"/>
    </xf>
    <xf numFmtId="4" fontId="2" fillId="0" borderId="38" xfId="2" applyNumberFormat="1" applyFont="1" applyBorder="1" applyAlignment="1">
      <alignment vertical="top"/>
    </xf>
    <xf numFmtId="4" fontId="2" fillId="0" borderId="49" xfId="2" applyNumberFormat="1" applyFont="1" applyBorder="1"/>
    <xf numFmtId="49" fontId="3" fillId="0" borderId="14" xfId="2" applyNumberFormat="1" applyFont="1" applyBorder="1" applyAlignment="1">
      <alignment horizontal="center"/>
    </xf>
    <xf numFmtId="0" fontId="3" fillId="0" borderId="14" xfId="2" applyFont="1" applyBorder="1"/>
    <xf numFmtId="2" fontId="39" fillId="0" borderId="20" xfId="0" applyNumberFormat="1" applyFont="1" applyBorder="1"/>
    <xf numFmtId="0" fontId="3" fillId="0" borderId="12" xfId="2" applyFont="1" applyBorder="1"/>
    <xf numFmtId="3" fontId="8" fillId="0" borderId="20" xfId="0" applyNumberFormat="1" applyFont="1" applyBorder="1"/>
    <xf numFmtId="164" fontId="8" fillId="0" borderId="20" xfId="0" applyNumberFormat="1" applyFont="1" applyBorder="1"/>
    <xf numFmtId="49" fontId="6" fillId="0" borderId="9" xfId="2" applyNumberFormat="1" applyFont="1" applyBorder="1" applyAlignment="1">
      <alignment horizontal="center"/>
    </xf>
    <xf numFmtId="0" fontId="6" fillId="0" borderId="18" xfId="2" applyFont="1" applyBorder="1" applyAlignment="1">
      <alignment horizontal="left"/>
    </xf>
    <xf numFmtId="0" fontId="6" fillId="0" borderId="16" xfId="2" applyFont="1" applyBorder="1" applyAlignment="1">
      <alignment horizontal="right"/>
    </xf>
    <xf numFmtId="0" fontId="6" fillId="0" borderId="17" xfId="2" applyFont="1" applyBorder="1" applyAlignment="1">
      <alignment horizontal="right"/>
    </xf>
    <xf numFmtId="2" fontId="38" fillId="0" borderId="20" xfId="0" applyNumberFormat="1" applyFont="1" applyBorder="1"/>
    <xf numFmtId="2" fontId="38" fillId="0" borderId="50" xfId="0" applyNumberFormat="1" applyFont="1" applyBorder="1"/>
    <xf numFmtId="0" fontId="4" fillId="0" borderId="27" xfId="2" applyFont="1" applyBorder="1"/>
    <xf numFmtId="4" fontId="2" fillId="0" borderId="27" xfId="2" applyNumberFormat="1" applyFont="1" applyBorder="1"/>
    <xf numFmtId="49" fontId="8" fillId="0" borderId="4" xfId="3" applyNumberFormat="1" applyFont="1" applyBorder="1" applyAlignment="1">
      <alignment horizontal="center"/>
    </xf>
    <xf numFmtId="3" fontId="1" fillId="0" borderId="5" xfId="3" applyNumberFormat="1" applyBorder="1"/>
    <xf numFmtId="164" fontId="1" fillId="0" borderId="5" xfId="3" applyNumberFormat="1" applyBorder="1"/>
    <xf numFmtId="3" fontId="1" fillId="0" borderId="21" xfId="3" applyNumberFormat="1" applyBorder="1"/>
    <xf numFmtId="164" fontId="1" fillId="0" borderId="21" xfId="3" applyNumberFormat="1" applyBorder="1"/>
    <xf numFmtId="49" fontId="12" fillId="0" borderId="26" xfId="3" applyNumberFormat="1" applyFont="1" applyBorder="1" applyAlignment="1">
      <alignment horizontal="left"/>
    </xf>
    <xf numFmtId="0" fontId="12" fillId="0" borderId="27" xfId="3" applyFont="1" applyBorder="1" applyAlignment="1">
      <alignment horizontal="center" wrapText="1"/>
    </xf>
    <xf numFmtId="3" fontId="12" fillId="0" borderId="27" xfId="3" applyNumberFormat="1" applyFont="1" applyBorder="1" applyAlignment="1">
      <alignment vertical="top" wrapText="1"/>
    </xf>
    <xf numFmtId="4" fontId="12" fillId="0" borderId="38" xfId="2" applyNumberFormat="1" applyFont="1" applyBorder="1" applyAlignment="1">
      <alignment vertical="top"/>
    </xf>
    <xf numFmtId="4" fontId="12" fillId="0" borderId="49" xfId="2" applyNumberFormat="1" applyFont="1" applyBorder="1"/>
    <xf numFmtId="49" fontId="3" fillId="0" borderId="15" xfId="2" applyNumberFormat="1" applyFont="1" applyBorder="1" applyAlignment="1">
      <alignment horizontal="center"/>
    </xf>
    <xf numFmtId="49" fontId="3" fillId="0" borderId="20" xfId="2" applyNumberFormat="1" applyFont="1" applyBorder="1" applyAlignment="1">
      <alignment horizontal="left"/>
    </xf>
    <xf numFmtId="0" fontId="1" fillId="0" borderId="21" xfId="2" applyBorder="1" applyAlignment="1">
      <alignment vertical="center"/>
    </xf>
    <xf numFmtId="3" fontId="1" fillId="0" borderId="14" xfId="2" applyNumberFormat="1" applyBorder="1"/>
    <xf numFmtId="164" fontId="1" fillId="0" borderId="14" xfId="2" applyNumberFormat="1" applyBorder="1"/>
    <xf numFmtId="49" fontId="3" fillId="0" borderId="21" xfId="2" applyNumberFormat="1" applyFont="1" applyBorder="1" applyAlignment="1">
      <alignment horizontal="left"/>
    </xf>
    <xf numFmtId="49" fontId="7" fillId="0" borderId="22" xfId="2" applyNumberFormat="1" applyFont="1" applyBorder="1" applyAlignment="1">
      <alignment horizontal="left"/>
    </xf>
    <xf numFmtId="49" fontId="7" fillId="0" borderId="20" xfId="2" applyNumberFormat="1" applyFont="1" applyBorder="1" applyAlignment="1">
      <alignment horizontal="left"/>
    </xf>
    <xf numFmtId="49" fontId="7" fillId="0" borderId="19" xfId="2" applyNumberFormat="1" applyFont="1" applyBorder="1" applyAlignment="1">
      <alignment horizontal="left"/>
    </xf>
    <xf numFmtId="0" fontId="3" fillId="0" borderId="22" xfId="2" applyFont="1" applyBorder="1"/>
    <xf numFmtId="49" fontId="8" fillId="0" borderId="21" xfId="3" applyNumberFormat="1" applyFont="1" applyBorder="1" applyAlignment="1">
      <alignment horizontal="center"/>
    </xf>
    <xf numFmtId="49" fontId="8" fillId="0" borderId="21" xfId="2" applyNumberFormat="1" applyFont="1" applyBorder="1" applyAlignment="1">
      <alignment horizontal="left" wrapText="1"/>
    </xf>
    <xf numFmtId="4" fontId="8" fillId="0" borderId="14" xfId="2" applyNumberFormat="1" applyFont="1" applyBorder="1"/>
    <xf numFmtId="4" fontId="8" fillId="0" borderId="14" xfId="2" applyNumberFormat="1" applyFont="1" applyBorder="1" applyAlignment="1">
      <alignment horizontal="right"/>
    </xf>
    <xf numFmtId="49" fontId="1" fillId="0" borderId="45" xfId="2" applyNumberFormat="1" applyBorder="1" applyAlignment="1">
      <alignment horizontal="center"/>
    </xf>
    <xf numFmtId="49" fontId="1" fillId="0" borderId="21" xfId="3" applyNumberFormat="1" applyBorder="1" applyAlignment="1">
      <alignment horizontal="center" wrapText="1"/>
    </xf>
    <xf numFmtId="0" fontId="1" fillId="0" borderId="11" xfId="2" applyBorder="1" applyAlignment="1">
      <alignment horizontal="left"/>
    </xf>
    <xf numFmtId="49" fontId="1" fillId="0" borderId="44" xfId="3" applyNumberFormat="1" applyBorder="1" applyAlignment="1">
      <alignment horizontal="center"/>
    </xf>
    <xf numFmtId="0" fontId="1" fillId="0" borderId="21" xfId="3" applyBorder="1" applyAlignment="1">
      <alignment horizontal="left" wrapText="1"/>
    </xf>
    <xf numFmtId="0" fontId="1" fillId="0" borderId="20" xfId="2" applyBorder="1" applyAlignment="1">
      <alignment horizontal="left"/>
    </xf>
    <xf numFmtId="49" fontId="1" fillId="0" borderId="21" xfId="2" applyNumberFormat="1" applyBorder="1" applyAlignment="1">
      <alignment horizontal="center"/>
    </xf>
    <xf numFmtId="0" fontId="1" fillId="0" borderId="21" xfId="0" applyFont="1" applyBorder="1"/>
    <xf numFmtId="0" fontId="8" fillId="0" borderId="21" xfId="0" applyFont="1" applyBorder="1"/>
    <xf numFmtId="0" fontId="4" fillId="0" borderId="65" xfId="0" applyFont="1" applyBorder="1"/>
    <xf numFmtId="0" fontId="4" fillId="0" borderId="5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49" fontId="4" fillId="0" borderId="34" xfId="0" applyNumberFormat="1" applyFont="1" applyBorder="1"/>
    <xf numFmtId="0" fontId="23" fillId="0" borderId="34" xfId="0" applyFont="1" applyBorder="1"/>
    <xf numFmtId="0" fontId="41" fillId="0" borderId="34" xfId="0" applyFont="1" applyBorder="1"/>
    <xf numFmtId="4" fontId="41" fillId="0" borderId="53" xfId="0" applyNumberFormat="1" applyFont="1" applyBorder="1"/>
    <xf numFmtId="4" fontId="36" fillId="0" borderId="57" xfId="0" applyNumberFormat="1" applyFont="1" applyBorder="1"/>
    <xf numFmtId="164" fontId="7" fillId="0" borderId="20" xfId="0" applyNumberFormat="1" applyFont="1" applyBorder="1"/>
    <xf numFmtId="3" fontId="7" fillId="0" borderId="20" xfId="0" applyNumberFormat="1" applyFont="1" applyBorder="1"/>
    <xf numFmtId="4" fontId="16" fillId="0" borderId="22" xfId="2" applyNumberFormat="1" applyFont="1" applyBorder="1" applyAlignment="1">
      <alignment horizontal="right"/>
    </xf>
    <xf numFmtId="4" fontId="8" fillId="0" borderId="50" xfId="2" applyNumberFormat="1" applyFont="1" applyBorder="1" applyAlignment="1">
      <alignment horizontal="right"/>
    </xf>
    <xf numFmtId="0" fontId="1" fillId="0" borderId="0" xfId="2"/>
    <xf numFmtId="0" fontId="1" fillId="0" borderId="21" xfId="0" applyFont="1" applyBorder="1" applyAlignment="1">
      <alignment horizontal="left"/>
    </xf>
    <xf numFmtId="4" fontId="16" fillId="0" borderId="21" xfId="2" applyNumberFormat="1" applyFont="1" applyBorder="1"/>
    <xf numFmtId="49" fontId="1" fillId="0" borderId="21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3" fontId="1" fillId="0" borderId="20" xfId="0" applyNumberFormat="1" applyFont="1" applyBorder="1"/>
    <xf numFmtId="0" fontId="8" fillId="0" borderId="20" xfId="0" applyFont="1" applyBorder="1"/>
    <xf numFmtId="0" fontId="1" fillId="0" borderId="18" xfId="0" applyFont="1" applyBorder="1"/>
    <xf numFmtId="0" fontId="1" fillId="0" borderId="15" xfId="0" applyFont="1" applyBorder="1"/>
    <xf numFmtId="0" fontId="1" fillId="0" borderId="1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wrapText="1"/>
    </xf>
    <xf numFmtId="0" fontId="1" fillId="0" borderId="20" xfId="0" applyFont="1" applyBorder="1" applyAlignment="1">
      <alignment horizontal="left" wrapText="1"/>
    </xf>
    <xf numFmtId="0" fontId="1" fillId="0" borderId="23" xfId="0" applyFont="1" applyBorder="1" applyAlignment="1">
      <alignment horizontal="center"/>
    </xf>
    <xf numFmtId="0" fontId="1" fillId="0" borderId="47" xfId="0" applyFont="1" applyBorder="1"/>
    <xf numFmtId="0" fontId="1" fillId="0" borderId="40" xfId="0" applyFont="1" applyBorder="1" applyAlignment="1">
      <alignment horizontal="center"/>
    </xf>
    <xf numFmtId="49" fontId="1" fillId="0" borderId="8" xfId="0" applyNumberFormat="1" applyFont="1" applyBorder="1"/>
    <xf numFmtId="0" fontId="1" fillId="0" borderId="8" xfId="0" applyFont="1" applyBorder="1"/>
    <xf numFmtId="0" fontId="2" fillId="0" borderId="37" xfId="0" applyFont="1" applyBorder="1"/>
    <xf numFmtId="4" fontId="12" fillId="0" borderId="38" xfId="2" applyNumberFormat="1" applyFont="1" applyBorder="1"/>
    <xf numFmtId="0" fontId="16" fillId="0" borderId="16" xfId="0" applyFont="1" applyBorder="1" applyAlignment="1">
      <alignment horizontal="center"/>
    </xf>
    <xf numFmtId="14" fontId="16" fillId="0" borderId="16" xfId="0" applyNumberFormat="1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49" fontId="8" fillId="0" borderId="9" xfId="3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24" fillId="0" borderId="5" xfId="0" applyFont="1" applyBorder="1"/>
    <xf numFmtId="164" fontId="12" fillId="0" borderId="27" xfId="3" applyNumberFormat="1" applyFont="1" applyBorder="1" applyAlignment="1">
      <alignment vertical="top" wrapText="1"/>
    </xf>
    <xf numFmtId="4" fontId="12" fillId="0" borderId="38" xfId="2" applyNumberFormat="1" applyFont="1" applyBorder="1" applyAlignment="1">
      <alignment horizontal="right" vertical="top"/>
    </xf>
    <xf numFmtId="0" fontId="40" fillId="0" borderId="0" xfId="0" applyFont="1"/>
    <xf numFmtId="164" fontId="40" fillId="0" borderId="0" xfId="0" applyNumberFormat="1" applyFont="1"/>
    <xf numFmtId="4" fontId="40" fillId="0" borderId="0" xfId="0" applyNumberFormat="1" applyFont="1"/>
    <xf numFmtId="49" fontId="2" fillId="0" borderId="26" xfId="2" applyNumberFormat="1" applyFont="1" applyBorder="1" applyAlignment="1">
      <alignment horizontal="left"/>
    </xf>
    <xf numFmtId="0" fontId="37" fillId="0" borderId="27" xfId="0" applyFont="1" applyBorder="1"/>
    <xf numFmtId="164" fontId="2" fillId="0" borderId="27" xfId="3" applyNumberFormat="1" applyFont="1" applyBorder="1" applyAlignment="1">
      <alignment vertical="top" wrapText="1"/>
    </xf>
    <xf numFmtId="4" fontId="2" fillId="0" borderId="49" xfId="0" applyNumberFormat="1" applyFont="1" applyBorder="1" applyAlignment="1">
      <alignment vertical="top"/>
    </xf>
    <xf numFmtId="0" fontId="4" fillId="0" borderId="0" xfId="1" applyFont="1" applyAlignment="1">
      <alignment horizontal="left"/>
    </xf>
    <xf numFmtId="0" fontId="5" fillId="0" borderId="0" xfId="1" applyFont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0" borderId="2" xfId="1" applyFont="1" applyBorder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0" xfId="1" applyFont="1" applyAlignment="1">
      <alignment horizontal="center"/>
    </xf>
    <xf numFmtId="49" fontId="6" fillId="0" borderId="5" xfId="1" applyNumberFormat="1" applyFont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4" fillId="0" borderId="9" xfId="1" applyFont="1" applyBorder="1" applyAlignment="1">
      <alignment horizontal="left"/>
    </xf>
    <xf numFmtId="0" fontId="3" fillId="0" borderId="16" xfId="1" applyFont="1" applyBorder="1"/>
    <xf numFmtId="0" fontId="0" fillId="0" borderId="16" xfId="0" applyBorder="1"/>
    <xf numFmtId="49" fontId="6" fillId="0" borderId="12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left"/>
    </xf>
    <xf numFmtId="0" fontId="6" fillId="0" borderId="21" xfId="2" applyFont="1" applyBorder="1"/>
    <xf numFmtId="3" fontId="6" fillId="0" borderId="21" xfId="2" applyNumberFormat="1" applyFont="1" applyBorder="1"/>
    <xf numFmtId="2" fontId="47" fillId="0" borderId="21" xfId="0" applyNumberFormat="1" applyFont="1" applyBorder="1"/>
    <xf numFmtId="2" fontId="47" fillId="0" borderId="50" xfId="0" applyNumberFormat="1" applyFont="1" applyBorder="1"/>
    <xf numFmtId="0" fontId="3" fillId="0" borderId="21" xfId="2" applyFont="1" applyBorder="1" applyAlignment="1">
      <alignment horizontal="center"/>
    </xf>
    <xf numFmtId="0" fontId="3" fillId="0" borderId="21" xfId="2" applyFont="1" applyBorder="1" applyAlignment="1">
      <alignment horizontal="left"/>
    </xf>
    <xf numFmtId="2" fontId="24" fillId="0" borderId="21" xfId="0" applyNumberFormat="1" applyFont="1" applyBorder="1"/>
    <xf numFmtId="2" fontId="24" fillId="0" borderId="50" xfId="0" applyNumberFormat="1" applyFont="1" applyBorder="1"/>
    <xf numFmtId="49" fontId="3" fillId="0" borderId="21" xfId="2" applyNumberFormat="1" applyFont="1" applyBorder="1"/>
    <xf numFmtId="49" fontId="35" fillId="0" borderId="21" xfId="2" applyNumberFormat="1" applyFont="1" applyBorder="1" applyAlignment="1">
      <alignment horizontal="center"/>
    </xf>
    <xf numFmtId="0" fontId="0" fillId="0" borderId="12" xfId="0" applyBorder="1"/>
    <xf numFmtId="0" fontId="3" fillId="0" borderId="21" xfId="2" applyFont="1" applyBorder="1" applyAlignment="1">
      <alignment horizontal="left" wrapText="1"/>
    </xf>
    <xf numFmtId="0" fontId="6" fillId="0" borderId="21" xfId="2" applyFont="1" applyBorder="1" applyAlignment="1">
      <alignment horizontal="left"/>
    </xf>
    <xf numFmtId="49" fontId="3" fillId="0" borderId="9" xfId="2" applyNumberFormat="1" applyFont="1" applyBorder="1" applyAlignment="1">
      <alignment horizontal="center"/>
    </xf>
    <xf numFmtId="0" fontId="3" fillId="0" borderId="16" xfId="2" applyFont="1" applyBorder="1" applyAlignment="1">
      <alignment horizontal="left"/>
    </xf>
    <xf numFmtId="3" fontId="1" fillId="0" borderId="14" xfId="0" applyNumberFormat="1" applyFont="1" applyBorder="1" applyAlignment="1">
      <alignment horizontal="right"/>
    </xf>
    <xf numFmtId="164" fontId="2" fillId="0" borderId="27" xfId="2" applyNumberFormat="1" applyFont="1" applyBorder="1"/>
    <xf numFmtId="0" fontId="2" fillId="0" borderId="0" xfId="2" applyFont="1"/>
    <xf numFmtId="4" fontId="8" fillId="0" borderId="51" xfId="0" applyNumberFormat="1" applyFont="1" applyBorder="1"/>
    <xf numFmtId="0" fontId="24" fillId="0" borderId="0" xfId="0" applyFont="1"/>
    <xf numFmtId="164" fontId="24" fillId="0" borderId="0" xfId="0" applyNumberFormat="1" applyFont="1"/>
    <xf numFmtId="4" fontId="24" fillId="0" borderId="0" xfId="0" applyNumberFormat="1" applyFont="1"/>
    <xf numFmtId="0" fontId="2" fillId="0" borderId="27" xfId="3" applyFont="1" applyBorder="1" applyAlignment="1">
      <alignment horizontal="right" wrapText="1"/>
    </xf>
    <xf numFmtId="0" fontId="6" fillId="0" borderId="2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2" xfId="0" applyFont="1" applyBorder="1"/>
    <xf numFmtId="0" fontId="6" fillId="0" borderId="3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14" fontId="16" fillId="0" borderId="55" xfId="0" applyNumberFormat="1" applyFont="1" applyBorder="1" applyAlignment="1">
      <alignment horizontal="center"/>
    </xf>
    <xf numFmtId="0" fontId="4" fillId="0" borderId="45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4" fillId="0" borderId="10" xfId="0" applyNumberFormat="1" applyFont="1" applyBorder="1"/>
    <xf numFmtId="0" fontId="1" fillId="0" borderId="2" xfId="0" applyFont="1" applyBorder="1"/>
    <xf numFmtId="0" fontId="46" fillId="0" borderId="2" xfId="0" applyFont="1" applyBorder="1"/>
    <xf numFmtId="4" fontId="46" fillId="0" borderId="63" xfId="0" applyNumberFormat="1" applyFont="1" applyBorder="1"/>
    <xf numFmtId="49" fontId="16" fillId="0" borderId="9" xfId="0" applyNumberFormat="1" applyFont="1" applyBorder="1" applyAlignment="1">
      <alignment horizontal="center"/>
    </xf>
    <xf numFmtId="0" fontId="16" fillId="0" borderId="23" xfId="0" applyFont="1" applyBorder="1"/>
    <xf numFmtId="3" fontId="16" fillId="0" borderId="20" xfId="0" applyNumberFormat="1" applyFont="1" applyBorder="1"/>
    <xf numFmtId="164" fontId="16" fillId="0" borderId="20" xfId="0" applyNumberFormat="1" applyFont="1" applyBorder="1"/>
    <xf numFmtId="49" fontId="16" fillId="0" borderId="15" xfId="0" applyNumberFormat="1" applyFont="1" applyBorder="1" applyAlignment="1">
      <alignment horizontal="center"/>
    </xf>
    <xf numFmtId="49" fontId="16" fillId="0" borderId="14" xfId="0" applyNumberFormat="1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8" fillId="0" borderId="23" xfId="0" applyFont="1" applyBorder="1"/>
    <xf numFmtId="164" fontId="8" fillId="0" borderId="16" xfId="0" applyNumberFormat="1" applyFont="1" applyBorder="1"/>
    <xf numFmtId="0" fontId="8" fillId="0" borderId="14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11" fillId="0" borderId="23" xfId="0" applyFont="1" applyBorder="1"/>
    <xf numFmtId="0" fontId="11" fillId="0" borderId="56" xfId="0" applyFont="1" applyBorder="1"/>
    <xf numFmtId="0" fontId="8" fillId="0" borderId="56" xfId="0" applyFont="1" applyBorder="1"/>
    <xf numFmtId="49" fontId="49" fillId="0" borderId="12" xfId="3" applyNumberFormat="1" applyFont="1" applyBorder="1" applyAlignment="1">
      <alignment horizontal="center"/>
    </xf>
    <xf numFmtId="49" fontId="49" fillId="0" borderId="21" xfId="2" applyNumberFormat="1" applyFont="1" applyBorder="1" applyAlignment="1">
      <alignment horizontal="center"/>
    </xf>
    <xf numFmtId="0" fontId="49" fillId="0" borderId="21" xfId="0" applyFont="1" applyBorder="1" applyAlignment="1">
      <alignment horizontal="left" wrapText="1"/>
    </xf>
    <xf numFmtId="0" fontId="49" fillId="0" borderId="23" xfId="2" applyFont="1" applyBorder="1" applyAlignment="1">
      <alignment horizontal="left"/>
    </xf>
    <xf numFmtId="3" fontId="1" fillId="0" borderId="14" xfId="3" applyNumberFormat="1" applyBorder="1"/>
    <xf numFmtId="164" fontId="1" fillId="0" borderId="14" xfId="3" applyNumberFormat="1" applyBorder="1"/>
    <xf numFmtId="3" fontId="8" fillId="0" borderId="14" xfId="3" applyNumberFormat="1" applyFont="1" applyBorder="1"/>
    <xf numFmtId="49" fontId="12" fillId="0" borderId="26" xfId="2" applyNumberFormat="1" applyFont="1" applyBorder="1" applyAlignment="1">
      <alignment horizontal="left"/>
    </xf>
    <xf numFmtId="0" fontId="36" fillId="0" borderId="27" xfId="0" applyFont="1" applyBorder="1"/>
    <xf numFmtId="0" fontId="12" fillId="0" borderId="27" xfId="2" applyFont="1" applyBorder="1"/>
    <xf numFmtId="4" fontId="12" fillId="0" borderId="49" xfId="0" applyNumberFormat="1" applyFont="1" applyBorder="1" applyAlignment="1">
      <alignment vertical="top"/>
    </xf>
    <xf numFmtId="4" fontId="16" fillId="0" borderId="35" xfId="0" applyNumberFormat="1" applyFont="1" applyBorder="1"/>
    <xf numFmtId="0" fontId="16" fillId="0" borderId="34" xfId="0" applyFont="1" applyBorder="1" applyAlignment="1">
      <alignment horizontal="center"/>
    </xf>
    <xf numFmtId="14" fontId="16" fillId="0" borderId="34" xfId="0" applyNumberFormat="1" applyFont="1" applyBorder="1" applyAlignment="1">
      <alignment horizontal="center"/>
    </xf>
    <xf numFmtId="0" fontId="16" fillId="0" borderId="53" xfId="0" applyFont="1" applyBorder="1" applyAlignment="1">
      <alignment horizontal="center"/>
    </xf>
    <xf numFmtId="0" fontId="16" fillId="0" borderId="57" xfId="0" applyFont="1" applyBorder="1" applyAlignment="1">
      <alignment horizontal="center"/>
    </xf>
    <xf numFmtId="49" fontId="8" fillId="0" borderId="15" xfId="3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1" fillId="0" borderId="14" xfId="2" applyBorder="1" applyAlignment="1">
      <alignment horizontal="left"/>
    </xf>
    <xf numFmtId="3" fontId="8" fillId="0" borderId="21" xfId="0" applyNumberFormat="1" applyFont="1" applyBorder="1"/>
    <xf numFmtId="0" fontId="6" fillId="0" borderId="0" xfId="0" applyFont="1" applyAlignment="1">
      <alignment horizontal="center"/>
    </xf>
    <xf numFmtId="165" fontId="0" fillId="0" borderId="35" xfId="0" applyNumberFormat="1" applyBorder="1" applyAlignment="1">
      <alignment horizontal="right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4" fontId="16" fillId="0" borderId="2" xfId="0" applyNumberFormat="1" applyFont="1" applyBorder="1" applyAlignment="1">
      <alignment horizontal="center"/>
    </xf>
    <xf numFmtId="4" fontId="16" fillId="0" borderId="59" xfId="0" applyNumberFormat="1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4" fontId="16" fillId="0" borderId="5" xfId="0" applyNumberFormat="1" applyFont="1" applyBorder="1" applyAlignment="1">
      <alignment horizontal="center"/>
    </xf>
    <xf numFmtId="4" fontId="16" fillId="0" borderId="60" xfId="0" applyNumberFormat="1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4" fontId="16" fillId="0" borderId="8" xfId="0" applyNumberFormat="1" applyFont="1" applyBorder="1" applyAlignment="1">
      <alignment horizontal="center"/>
    </xf>
    <xf numFmtId="4" fontId="16" fillId="0" borderId="61" xfId="0" applyNumberFormat="1" applyFont="1" applyBorder="1" applyAlignment="1">
      <alignment horizontal="center"/>
    </xf>
    <xf numFmtId="49" fontId="12" fillId="0" borderId="52" xfId="0" applyNumberFormat="1" applyFont="1" applyBorder="1" applyAlignment="1">
      <alignment horizontal="left"/>
    </xf>
    <xf numFmtId="0" fontId="12" fillId="0" borderId="33" xfId="0" applyFont="1" applyBorder="1" applyAlignment="1">
      <alignment horizontal="center"/>
    </xf>
    <xf numFmtId="49" fontId="12" fillId="0" borderId="34" xfId="0" applyNumberFormat="1" applyFont="1" applyBorder="1"/>
    <xf numFmtId="0" fontId="36" fillId="0" borderId="33" xfId="0" applyFont="1" applyBorder="1"/>
    <xf numFmtId="4" fontId="36" fillId="0" borderId="54" xfId="0" applyNumberFormat="1" applyFont="1" applyBorder="1"/>
    <xf numFmtId="49" fontId="16" fillId="0" borderId="30" xfId="2" applyNumberFormat="1" applyFont="1" applyBorder="1" applyAlignment="1">
      <alignment horizontal="center"/>
    </xf>
    <xf numFmtId="49" fontId="16" fillId="0" borderId="5" xfId="2" applyNumberFormat="1" applyFont="1" applyBorder="1" applyAlignment="1">
      <alignment horizontal="left"/>
    </xf>
    <xf numFmtId="0" fontId="16" fillId="0" borderId="18" xfId="2" applyFont="1" applyBorder="1"/>
    <xf numFmtId="49" fontId="16" fillId="0" borderId="16" xfId="2" applyNumberFormat="1" applyFont="1" applyBorder="1"/>
    <xf numFmtId="3" fontId="16" fillId="0" borderId="11" xfId="2" applyNumberFormat="1" applyFont="1" applyBorder="1"/>
    <xf numFmtId="164" fontId="16" fillId="0" borderId="11" xfId="2" applyNumberFormat="1" applyFont="1" applyBorder="1"/>
    <xf numFmtId="49" fontId="16" fillId="0" borderId="12" xfId="2" applyNumberFormat="1" applyFont="1" applyBorder="1" applyAlignment="1">
      <alignment horizontal="left"/>
    </xf>
    <xf numFmtId="0" fontId="16" fillId="0" borderId="21" xfId="2" applyFont="1" applyBorder="1" applyAlignment="1">
      <alignment horizontal="center"/>
    </xf>
    <xf numFmtId="0" fontId="8" fillId="0" borderId="21" xfId="2" applyFont="1" applyBorder="1"/>
    <xf numFmtId="3" fontId="8" fillId="0" borderId="18" xfId="2" applyNumberFormat="1" applyFont="1" applyBorder="1"/>
    <xf numFmtId="164" fontId="8" fillId="0" borderId="18" xfId="2" applyNumberFormat="1" applyFont="1" applyBorder="1"/>
    <xf numFmtId="49" fontId="16" fillId="0" borderId="9" xfId="2" applyNumberFormat="1" applyFont="1" applyBorder="1" applyAlignment="1">
      <alignment horizontal="left"/>
    </xf>
    <xf numFmtId="0" fontId="16" fillId="0" borderId="16" xfId="2" applyFont="1" applyBorder="1" applyAlignment="1">
      <alignment horizontal="center"/>
    </xf>
    <xf numFmtId="0" fontId="8" fillId="0" borderId="11" xfId="2" applyFont="1" applyBorder="1" applyAlignment="1">
      <alignment wrapText="1"/>
    </xf>
    <xf numFmtId="3" fontId="8" fillId="0" borderId="21" xfId="2" applyNumberFormat="1" applyFont="1" applyBorder="1"/>
    <xf numFmtId="164" fontId="8" fillId="0" borderId="21" xfId="2" applyNumberFormat="1" applyFont="1" applyBorder="1"/>
    <xf numFmtId="3" fontId="8" fillId="0" borderId="20" xfId="2" applyNumberFormat="1" applyFont="1" applyBorder="1"/>
    <xf numFmtId="0" fontId="16" fillId="0" borderId="17" xfId="2" applyFont="1" applyBorder="1" applyAlignment="1">
      <alignment horizontal="center"/>
    </xf>
    <xf numFmtId="0" fontId="8" fillId="0" borderId="16" xfId="2" applyFont="1" applyBorder="1"/>
    <xf numFmtId="164" fontId="8" fillId="0" borderId="20" xfId="2" applyNumberFormat="1" applyFont="1" applyBorder="1"/>
    <xf numFmtId="3" fontId="16" fillId="0" borderId="20" xfId="2" applyNumberFormat="1" applyFont="1" applyBorder="1"/>
    <xf numFmtId="49" fontId="16" fillId="0" borderId="12" xfId="2" applyNumberFormat="1" applyFont="1" applyBorder="1" applyAlignment="1">
      <alignment horizontal="center"/>
    </xf>
    <xf numFmtId="0" fontId="16" fillId="0" borderId="21" xfId="2" applyFont="1" applyBorder="1"/>
    <xf numFmtId="164" fontId="16" fillId="0" borderId="20" xfId="2" applyNumberFormat="1" applyFont="1" applyBorder="1"/>
    <xf numFmtId="4" fontId="16" fillId="0" borderId="13" xfId="2" applyNumberFormat="1" applyFont="1" applyBorder="1"/>
    <xf numFmtId="49" fontId="8" fillId="0" borderId="30" xfId="2" applyNumberFormat="1" applyFont="1" applyBorder="1" applyAlignment="1">
      <alignment horizontal="center"/>
    </xf>
    <xf numFmtId="49" fontId="8" fillId="0" borderId="5" xfId="2" applyNumberFormat="1" applyFont="1" applyBorder="1" applyAlignment="1">
      <alignment horizontal="left"/>
    </xf>
    <xf numFmtId="0" fontId="8" fillId="0" borderId="5" xfId="2" applyFont="1" applyBorder="1" applyAlignment="1">
      <alignment horizontal="left"/>
    </xf>
    <xf numFmtId="0" fontId="8" fillId="0" borderId="5" xfId="2" applyFont="1" applyBorder="1"/>
    <xf numFmtId="4" fontId="1" fillId="0" borderId="14" xfId="2" applyNumberFormat="1" applyBorder="1"/>
    <xf numFmtId="4" fontId="1" fillId="0" borderId="35" xfId="0" applyNumberFormat="1" applyFont="1" applyBorder="1"/>
    <xf numFmtId="0" fontId="29" fillId="0" borderId="0" xfId="0" applyFont="1" applyAlignment="1">
      <alignment horizontal="center" wrapText="1"/>
    </xf>
    <xf numFmtId="10" fontId="29" fillId="0" borderId="0" xfId="0" applyNumberFormat="1" applyFont="1" applyAlignment="1">
      <alignment horizontal="center" wrapText="1"/>
    </xf>
    <xf numFmtId="49" fontId="8" fillId="0" borderId="12" xfId="2" applyNumberFormat="1" applyFont="1" applyBorder="1" applyAlignment="1">
      <alignment horizontal="center"/>
    </xf>
    <xf numFmtId="49" fontId="8" fillId="0" borderId="21" xfId="3" applyNumberFormat="1" applyFont="1" applyBorder="1" applyAlignment="1">
      <alignment horizontal="center" wrapText="1"/>
    </xf>
    <xf numFmtId="49" fontId="8" fillId="0" borderId="21" xfId="2" applyNumberFormat="1" applyFont="1" applyBorder="1" applyAlignment="1">
      <alignment horizontal="left" vertical="center" wrapText="1"/>
    </xf>
    <xf numFmtId="164" fontId="8" fillId="0" borderId="21" xfId="3" applyNumberFormat="1" applyFont="1" applyBorder="1"/>
    <xf numFmtId="49" fontId="8" fillId="0" borderId="21" xfId="2" applyNumberFormat="1" applyFont="1" applyBorder="1" applyAlignment="1">
      <alignment horizontal="center"/>
    </xf>
    <xf numFmtId="49" fontId="8" fillId="0" borderId="21" xfId="3" applyNumberFormat="1" applyFont="1" applyBorder="1" applyAlignment="1">
      <alignment horizontal="center" vertical="center" wrapText="1"/>
    </xf>
    <xf numFmtId="49" fontId="8" fillId="0" borderId="0" xfId="2" applyNumberFormat="1" applyFont="1" applyAlignment="1">
      <alignment horizontal="center"/>
    </xf>
    <xf numFmtId="49" fontId="8" fillId="0" borderId="0" xfId="3" applyNumberFormat="1" applyFont="1" applyAlignment="1">
      <alignment horizontal="center" wrapText="1"/>
    </xf>
    <xf numFmtId="49" fontId="8" fillId="0" borderId="0" xfId="2" applyNumberFormat="1" applyFont="1" applyAlignment="1">
      <alignment horizontal="left" vertical="center" wrapText="1"/>
    </xf>
    <xf numFmtId="0" fontId="8" fillId="0" borderId="0" xfId="2" applyFont="1"/>
    <xf numFmtId="164" fontId="8" fillId="0" borderId="0" xfId="3" applyNumberFormat="1" applyFont="1"/>
    <xf numFmtId="4" fontId="8" fillId="0" borderId="0" xfId="2" applyNumberFormat="1" applyFont="1"/>
    <xf numFmtId="164" fontId="8" fillId="0" borderId="16" xfId="3" applyNumberFormat="1" applyFont="1" applyBorder="1"/>
    <xf numFmtId="4" fontId="8" fillId="0" borderId="17" xfId="2" applyNumberFormat="1" applyFont="1" applyBorder="1"/>
    <xf numFmtId="4" fontId="8" fillId="0" borderId="42" xfId="0" applyNumberFormat="1" applyFont="1" applyBorder="1"/>
    <xf numFmtId="49" fontId="8" fillId="0" borderId="4" xfId="2" applyNumberFormat="1" applyFont="1" applyBorder="1" applyAlignment="1">
      <alignment horizontal="center"/>
    </xf>
    <xf numFmtId="4" fontId="8" fillId="0" borderId="24" xfId="2" applyNumberFormat="1" applyFont="1" applyBorder="1"/>
    <xf numFmtId="49" fontId="8" fillId="0" borderId="15" xfId="2" applyNumberFormat="1" applyFont="1" applyBorder="1" applyAlignment="1">
      <alignment horizontal="center"/>
    </xf>
    <xf numFmtId="49" fontId="8" fillId="0" borderId="14" xfId="2" applyNumberFormat="1" applyFont="1" applyBorder="1" applyAlignment="1">
      <alignment horizontal="left" vertical="center" wrapText="1"/>
    </xf>
    <xf numFmtId="4" fontId="8" fillId="0" borderId="16" xfId="2" applyNumberFormat="1" applyFont="1" applyBorder="1" applyAlignment="1">
      <alignment horizontal="right"/>
    </xf>
    <xf numFmtId="49" fontId="8" fillId="0" borderId="9" xfId="2" applyNumberFormat="1" applyFont="1" applyBorder="1" applyAlignment="1">
      <alignment horizontal="center"/>
    </xf>
    <xf numFmtId="49" fontId="8" fillId="0" borderId="47" xfId="2" applyNumberFormat="1" applyFont="1" applyBorder="1" applyAlignment="1">
      <alignment horizontal="center"/>
    </xf>
    <xf numFmtId="49" fontId="8" fillId="0" borderId="40" xfId="3" applyNumberFormat="1" applyFont="1" applyBorder="1" applyAlignment="1">
      <alignment horizontal="center" wrapText="1"/>
    </xf>
    <xf numFmtId="49" fontId="8" fillId="0" borderId="40" xfId="2" applyNumberFormat="1" applyFont="1" applyBorder="1" applyAlignment="1">
      <alignment horizontal="left" vertical="center" wrapText="1"/>
    </xf>
    <xf numFmtId="0" fontId="8" fillId="0" borderId="40" xfId="2" applyFont="1" applyBorder="1"/>
    <xf numFmtId="3" fontId="8" fillId="0" borderId="40" xfId="3" applyNumberFormat="1" applyFont="1" applyBorder="1"/>
    <xf numFmtId="164" fontId="8" fillId="0" borderId="40" xfId="3" applyNumberFormat="1" applyFont="1" applyBorder="1"/>
    <xf numFmtId="3" fontId="1" fillId="0" borderId="40" xfId="0" applyNumberFormat="1" applyFont="1" applyBorder="1"/>
    <xf numFmtId="4" fontId="8" fillId="0" borderId="40" xfId="2" applyNumberFormat="1" applyFont="1" applyBorder="1"/>
    <xf numFmtId="0" fontId="6" fillId="0" borderId="7" xfId="1" applyFont="1" applyBorder="1" applyAlignment="1">
      <alignment horizontal="center"/>
    </xf>
    <xf numFmtId="0" fontId="4" fillId="0" borderId="45" xfId="1" applyFont="1" applyBorder="1"/>
    <xf numFmtId="0" fontId="1" fillId="0" borderId="11" xfId="1" applyBorder="1"/>
    <xf numFmtId="0" fontId="22" fillId="0" borderId="34" xfId="0" applyFont="1" applyBorder="1"/>
    <xf numFmtId="0" fontId="7" fillId="0" borderId="17" xfId="2" applyFont="1" applyBorder="1"/>
    <xf numFmtId="4" fontId="7" fillId="0" borderId="21" xfId="2" applyNumberFormat="1" applyFont="1" applyBorder="1"/>
    <xf numFmtId="4" fontId="7" fillId="0" borderId="50" xfId="2" applyNumberFormat="1" applyFont="1" applyBorder="1"/>
    <xf numFmtId="4" fontId="1" fillId="0" borderId="21" xfId="2" applyNumberFormat="1" applyBorder="1"/>
    <xf numFmtId="4" fontId="1" fillId="0" borderId="50" xfId="2" applyNumberFormat="1" applyBorder="1"/>
    <xf numFmtId="49" fontId="3" fillId="0" borderId="16" xfId="2" applyNumberFormat="1" applyFont="1" applyBorder="1" applyAlignment="1">
      <alignment horizontal="left"/>
    </xf>
    <xf numFmtId="0" fontId="3" fillId="0" borderId="11" xfId="2" applyFont="1" applyBorder="1" applyAlignment="1">
      <alignment horizontal="left"/>
    </xf>
    <xf numFmtId="0" fontId="17" fillId="0" borderId="17" xfId="2" applyFont="1" applyBorder="1"/>
    <xf numFmtId="164" fontId="17" fillId="0" borderId="21" xfId="2" applyNumberFormat="1" applyFont="1" applyBorder="1"/>
    <xf numFmtId="3" fontId="17" fillId="0" borderId="21" xfId="0" applyNumberFormat="1" applyFont="1" applyBorder="1"/>
    <xf numFmtId="4" fontId="17" fillId="0" borderId="21" xfId="2" applyNumberFormat="1" applyFont="1" applyBorder="1"/>
    <xf numFmtId="4" fontId="17" fillId="0" borderId="50" xfId="2" applyNumberFormat="1" applyFont="1" applyBorder="1"/>
    <xf numFmtId="0" fontId="1" fillId="0" borderId="17" xfId="2" applyBorder="1"/>
    <xf numFmtId="4" fontId="1" fillId="0" borderId="21" xfId="2" applyNumberFormat="1" applyBorder="1" applyAlignment="1">
      <alignment horizontal="right"/>
    </xf>
    <xf numFmtId="49" fontId="3" fillId="0" borderId="17" xfId="2" applyNumberFormat="1" applyFont="1" applyBorder="1" applyAlignment="1">
      <alignment horizontal="left"/>
    </xf>
    <xf numFmtId="3" fontId="17" fillId="0" borderId="21" xfId="2" applyNumberFormat="1" applyFont="1" applyBorder="1"/>
    <xf numFmtId="0" fontId="6" fillId="0" borderId="17" xfId="2" applyFont="1" applyBorder="1"/>
    <xf numFmtId="0" fontId="3" fillId="0" borderId="20" xfId="2" applyFont="1" applyBorder="1"/>
    <xf numFmtId="0" fontId="6" fillId="0" borderId="22" xfId="2" applyFont="1" applyBorder="1"/>
    <xf numFmtId="49" fontId="18" fillId="0" borderId="14" xfId="2" applyNumberFormat="1" applyFont="1" applyBorder="1" applyAlignment="1">
      <alignment horizontal="center"/>
    </xf>
    <xf numFmtId="0" fontId="3" fillId="0" borderId="13" xfId="2" applyFont="1" applyBorder="1"/>
    <xf numFmtId="164" fontId="17" fillId="0" borderId="14" xfId="2" applyNumberFormat="1" applyFont="1" applyBorder="1"/>
    <xf numFmtId="3" fontId="17" fillId="0" borderId="14" xfId="0" applyNumberFormat="1" applyFont="1" applyBorder="1"/>
    <xf numFmtId="4" fontId="17" fillId="0" borderId="14" xfId="2" applyNumberFormat="1" applyFont="1" applyBorder="1"/>
    <xf numFmtId="4" fontId="17" fillId="0" borderId="35" xfId="2" applyNumberFormat="1" applyFont="1" applyBorder="1"/>
    <xf numFmtId="0" fontId="2" fillId="0" borderId="38" xfId="2" applyFont="1" applyBorder="1"/>
    <xf numFmtId="0" fontId="27" fillId="0" borderId="0" xfId="0" applyFont="1" applyAlignment="1">
      <alignment horizontal="right"/>
    </xf>
    <xf numFmtId="10" fontId="27" fillId="0" borderId="0" xfId="0" applyNumberFormat="1" applyFont="1"/>
    <xf numFmtId="164" fontId="7" fillId="0" borderId="21" xfId="3" applyNumberFormat="1" applyFont="1" applyBorder="1"/>
    <xf numFmtId="3" fontId="7" fillId="0" borderId="21" xfId="3" applyNumberFormat="1" applyFont="1" applyBorder="1"/>
    <xf numFmtId="0" fontId="47" fillId="0" borderId="14" xfId="0" applyFont="1" applyBorder="1" applyAlignment="1">
      <alignment horizontal="right"/>
    </xf>
    <xf numFmtId="4" fontId="7" fillId="0" borderId="50" xfId="0" applyNumberFormat="1" applyFont="1" applyBorder="1"/>
    <xf numFmtId="0" fontId="8" fillId="0" borderId="21" xfId="2" applyFont="1" applyBorder="1" applyAlignment="1">
      <alignment horizontal="left" wrapText="1"/>
    </xf>
    <xf numFmtId="0" fontId="8" fillId="0" borderId="56" xfId="2" applyFont="1" applyBorder="1" applyAlignment="1">
      <alignment horizontal="left"/>
    </xf>
    <xf numFmtId="0" fontId="24" fillId="0" borderId="21" xfId="0" applyFont="1" applyBorder="1" applyAlignment="1">
      <alignment horizontal="right"/>
    </xf>
    <xf numFmtId="4" fontId="1" fillId="0" borderId="50" xfId="0" applyNumberFormat="1" applyFont="1" applyBorder="1"/>
    <xf numFmtId="0" fontId="8" fillId="0" borderId="21" xfId="3" applyFont="1" applyBorder="1" applyAlignment="1">
      <alignment vertical="center" wrapText="1"/>
    </xf>
    <xf numFmtId="0" fontId="49" fillId="0" borderId="21" xfId="2" applyFont="1" applyBorder="1" applyAlignment="1">
      <alignment horizontal="left"/>
    </xf>
    <xf numFmtId="49" fontId="49" fillId="0" borderId="4" xfId="3" applyNumberFormat="1" applyFont="1" applyBorder="1" applyAlignment="1">
      <alignment horizontal="center"/>
    </xf>
    <xf numFmtId="49" fontId="49" fillId="0" borderId="5" xfId="2" applyNumberFormat="1" applyFont="1" applyBorder="1" applyAlignment="1">
      <alignment horizontal="center"/>
    </xf>
    <xf numFmtId="0" fontId="8" fillId="0" borderId="5" xfId="3" applyFont="1" applyBorder="1" applyAlignment="1">
      <alignment vertical="center" wrapText="1"/>
    </xf>
    <xf numFmtId="0" fontId="48" fillId="0" borderId="27" xfId="0" applyFont="1" applyBorder="1" applyAlignment="1">
      <alignment horizontal="right"/>
    </xf>
    <xf numFmtId="164" fontId="17" fillId="0" borderId="0" xfId="2" applyNumberFormat="1" applyFont="1"/>
    <xf numFmtId="3" fontId="17" fillId="0" borderId="0" xfId="0" applyNumberFormat="1" applyFont="1"/>
    <xf numFmtId="4" fontId="1" fillId="0" borderId="0" xfId="2" applyNumberFormat="1" applyAlignment="1">
      <alignment horizontal="right"/>
    </xf>
    <xf numFmtId="4" fontId="17" fillId="0" borderId="0" xfId="2" applyNumberFormat="1" applyFont="1"/>
    <xf numFmtId="0" fontId="3" fillId="0" borderId="46" xfId="2" applyFont="1" applyBorder="1"/>
    <xf numFmtId="0" fontId="3" fillId="0" borderId="23" xfId="2" applyFont="1" applyBorder="1"/>
    <xf numFmtId="3" fontId="8" fillId="0" borderId="23" xfId="0" applyNumberFormat="1" applyFont="1" applyBorder="1"/>
    <xf numFmtId="164" fontId="8" fillId="0" borderId="23" xfId="0" applyNumberFormat="1" applyFont="1" applyBorder="1"/>
    <xf numFmtId="0" fontId="27" fillId="0" borderId="0" xfId="0" applyFont="1" applyAlignment="1">
      <alignment horizontal="center" wrapText="1"/>
    </xf>
    <xf numFmtId="10" fontId="27" fillId="0" borderId="0" xfId="2" applyNumberFormat="1" applyFont="1" applyAlignment="1">
      <alignment horizontal="center" wrapText="1"/>
    </xf>
    <xf numFmtId="49" fontId="8" fillId="0" borderId="19" xfId="3" applyNumberFormat="1" applyFont="1" applyBorder="1" applyAlignment="1">
      <alignment horizontal="center"/>
    </xf>
    <xf numFmtId="0" fontId="8" fillId="0" borderId="21" xfId="3" applyFont="1" applyBorder="1" applyAlignment="1">
      <alignment horizontal="left" wrapText="1"/>
    </xf>
    <xf numFmtId="0" fontId="3" fillId="0" borderId="14" xfId="2" applyFont="1" applyBorder="1" applyAlignment="1">
      <alignment wrapText="1"/>
    </xf>
    <xf numFmtId="0" fontId="8" fillId="0" borderId="21" xfId="3" applyFont="1" applyBorder="1" applyAlignment="1">
      <alignment wrapText="1"/>
    </xf>
    <xf numFmtId="49" fontId="8" fillId="0" borderId="20" xfId="3" applyNumberFormat="1" applyFont="1" applyBorder="1" applyAlignment="1">
      <alignment horizontal="center"/>
    </xf>
    <xf numFmtId="0" fontId="3" fillId="0" borderId="21" xfId="2" applyFont="1" applyBorder="1" applyAlignment="1">
      <alignment wrapText="1"/>
    </xf>
    <xf numFmtId="0" fontId="8" fillId="0" borderId="16" xfId="3" applyFont="1" applyBorder="1" applyAlignment="1">
      <alignment wrapText="1"/>
    </xf>
    <xf numFmtId="49" fontId="8" fillId="0" borderId="18" xfId="3" applyNumberFormat="1" applyFont="1" applyBorder="1" applyAlignment="1">
      <alignment horizontal="center"/>
    </xf>
    <xf numFmtId="0" fontId="3" fillId="0" borderId="5" xfId="2" applyFont="1" applyBorder="1" applyAlignment="1">
      <alignment wrapText="1"/>
    </xf>
    <xf numFmtId="0" fontId="8" fillId="0" borderId="5" xfId="3" applyFont="1" applyBorder="1" applyAlignment="1">
      <alignment wrapText="1"/>
    </xf>
    <xf numFmtId="0" fontId="53" fillId="0" borderId="0" xfId="0" applyFont="1"/>
    <xf numFmtId="0" fontId="0" fillId="0" borderId="0" xfId="0" applyAlignment="1">
      <alignment horizontal="center"/>
    </xf>
    <xf numFmtId="0" fontId="4" fillId="0" borderId="25" xfId="2" applyFont="1" applyBorder="1"/>
    <xf numFmtId="0" fontId="4" fillId="0" borderId="36" xfId="2" applyFont="1" applyBorder="1"/>
    <xf numFmtId="0" fontId="16" fillId="0" borderId="21" xfId="2" applyFont="1" applyBorder="1" applyAlignment="1">
      <alignment horizontal="left"/>
    </xf>
    <xf numFmtId="0" fontId="4" fillId="0" borderId="0" xfId="1" applyFont="1"/>
    <xf numFmtId="0" fontId="7" fillId="0" borderId="16" xfId="2" applyFont="1" applyBorder="1" applyAlignment="1">
      <alignment horizontal="left"/>
    </xf>
    <xf numFmtId="0" fontId="3" fillId="0" borderId="0" xfId="1" applyFont="1"/>
    <xf numFmtId="0" fontId="0" fillId="0" borderId="29" xfId="0" applyBorder="1"/>
    <xf numFmtId="14" fontId="16" fillId="0" borderId="64" xfId="0" applyNumberFormat="1" applyFont="1" applyBorder="1" applyAlignment="1">
      <alignment horizontal="center"/>
    </xf>
    <xf numFmtId="0" fontId="16" fillId="0" borderId="55" xfId="0" applyFont="1" applyBorder="1" applyAlignment="1">
      <alignment horizontal="center"/>
    </xf>
    <xf numFmtId="0" fontId="6" fillId="0" borderId="45" xfId="1" applyFont="1" applyBorder="1" applyAlignment="1">
      <alignment horizontal="left"/>
    </xf>
    <xf numFmtId="0" fontId="1" fillId="0" borderId="10" xfId="1" applyBorder="1"/>
    <xf numFmtId="0" fontId="1" fillId="0" borderId="16" xfId="1" applyBorder="1"/>
    <xf numFmtId="0" fontId="26" fillId="0" borderId="0" xfId="0" applyFont="1"/>
    <xf numFmtId="0" fontId="41" fillId="0" borderId="29" xfId="0" applyFont="1" applyBorder="1"/>
    <xf numFmtId="0" fontId="36" fillId="0" borderId="3" xfId="0" applyFont="1" applyBorder="1"/>
    <xf numFmtId="2" fontId="38" fillId="0" borderId="21" xfId="0" applyNumberFormat="1" applyFont="1" applyBorder="1"/>
    <xf numFmtId="49" fontId="3" fillId="0" borderId="20" xfId="2" applyNumberFormat="1" applyFont="1" applyBorder="1" applyAlignment="1">
      <alignment horizontal="center"/>
    </xf>
    <xf numFmtId="3" fontId="8" fillId="0" borderId="16" xfId="2" applyNumberFormat="1" applyFont="1" applyBorder="1"/>
    <xf numFmtId="2" fontId="39" fillId="0" borderId="21" xfId="0" applyNumberFormat="1" applyFont="1" applyBorder="1"/>
    <xf numFmtId="0" fontId="17" fillId="0" borderId="22" xfId="2" applyFont="1" applyBorder="1" applyAlignment="1">
      <alignment horizontal="left"/>
    </xf>
    <xf numFmtId="0" fontId="3" fillId="0" borderId="22" xfId="2" applyFont="1" applyBorder="1" applyAlignment="1">
      <alignment horizontal="left"/>
    </xf>
    <xf numFmtId="3" fontId="3" fillId="0" borderId="21" xfId="2" applyNumberFormat="1" applyFont="1" applyBorder="1"/>
    <xf numFmtId="3" fontId="10" fillId="0" borderId="21" xfId="2" applyNumberFormat="1" applyFont="1" applyBorder="1"/>
    <xf numFmtId="49" fontId="3" fillId="0" borderId="22" xfId="2" applyNumberFormat="1" applyFont="1" applyBorder="1" applyAlignment="1">
      <alignment horizontal="left"/>
    </xf>
    <xf numFmtId="49" fontId="3" fillId="0" borderId="47" xfId="2" applyNumberFormat="1" applyFont="1" applyBorder="1" applyAlignment="1">
      <alignment horizontal="center"/>
    </xf>
    <xf numFmtId="49" fontId="3" fillId="0" borderId="43" xfId="2" applyNumberFormat="1" applyFont="1" applyBorder="1" applyAlignment="1">
      <alignment horizontal="center"/>
    </xf>
    <xf numFmtId="0" fontId="17" fillId="0" borderId="41" xfId="2" applyFont="1" applyBorder="1" applyAlignment="1">
      <alignment horizontal="left"/>
    </xf>
    <xf numFmtId="0" fontId="3" fillId="0" borderId="40" xfId="2" applyFont="1" applyBorder="1"/>
    <xf numFmtId="2" fontId="39" fillId="0" borderId="40" xfId="0" applyNumberFormat="1" applyFont="1" applyBorder="1"/>
    <xf numFmtId="2" fontId="39" fillId="0" borderId="51" xfId="0" applyNumberFormat="1" applyFont="1" applyBorder="1"/>
    <xf numFmtId="49" fontId="3" fillId="0" borderId="0" xfId="2" applyNumberFormat="1" applyFont="1" applyAlignment="1">
      <alignment horizontal="center"/>
    </xf>
    <xf numFmtId="0" fontId="3" fillId="0" borderId="0" xfId="2" applyFont="1" applyAlignment="1">
      <alignment horizontal="left"/>
    </xf>
    <xf numFmtId="0" fontId="3" fillId="0" borderId="0" xfId="2" applyFont="1"/>
    <xf numFmtId="3" fontId="3" fillId="0" borderId="0" xfId="2" applyNumberFormat="1" applyFont="1"/>
    <xf numFmtId="164" fontId="3" fillId="0" borderId="0" xfId="2" applyNumberFormat="1" applyFont="1"/>
    <xf numFmtId="3" fontId="8" fillId="0" borderId="0" xfId="2" applyNumberFormat="1" applyFont="1"/>
    <xf numFmtId="2" fontId="39" fillId="0" borderId="0" xfId="0" applyNumberFormat="1" applyFont="1"/>
    <xf numFmtId="0" fontId="17" fillId="0" borderId="0" xfId="2" applyFont="1" applyAlignment="1">
      <alignment horizontal="left"/>
    </xf>
    <xf numFmtId="3" fontId="10" fillId="0" borderId="0" xfId="2" applyNumberFormat="1" applyFont="1"/>
    <xf numFmtId="0" fontId="6" fillId="0" borderId="58" xfId="1" applyFont="1" applyBorder="1"/>
    <xf numFmtId="49" fontId="6" fillId="0" borderId="18" xfId="1" applyNumberFormat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49" fontId="6" fillId="0" borderId="39" xfId="1" applyNumberFormat="1" applyFont="1" applyBorder="1" applyAlignment="1">
      <alignment horizontal="center"/>
    </xf>
    <xf numFmtId="0" fontId="0" fillId="0" borderId="32" xfId="0" applyBorder="1"/>
    <xf numFmtId="0" fontId="17" fillId="0" borderId="21" xfId="2" applyFont="1" applyBorder="1" applyAlignment="1">
      <alignment horizontal="left"/>
    </xf>
    <xf numFmtId="49" fontId="3" fillId="0" borderId="11" xfId="2" applyNumberFormat="1" applyFont="1" applyBorder="1" applyAlignment="1">
      <alignment horizontal="center"/>
    </xf>
    <xf numFmtId="0" fontId="3" fillId="0" borderId="11" xfId="2" applyFont="1" applyBorder="1"/>
    <xf numFmtId="3" fontId="42" fillId="0" borderId="16" xfId="0" applyNumberFormat="1" applyFont="1" applyBorder="1"/>
    <xf numFmtId="2" fontId="39" fillId="0" borderId="16" xfId="0" applyNumberFormat="1" applyFont="1" applyBorder="1"/>
    <xf numFmtId="2" fontId="39" fillId="0" borderId="42" xfId="0" applyNumberFormat="1" applyFont="1" applyBorder="1"/>
    <xf numFmtId="0" fontId="7" fillId="0" borderId="11" xfId="2" applyFont="1" applyBorder="1" applyAlignment="1" applyProtection="1">
      <alignment horizontal="center"/>
      <protection locked="0"/>
    </xf>
    <xf numFmtId="0" fontId="7" fillId="0" borderId="11" xfId="2" applyFont="1" applyBorder="1"/>
    <xf numFmtId="0" fontId="1" fillId="0" borderId="12" xfId="2" applyBorder="1" applyAlignment="1">
      <alignment horizontal="center"/>
    </xf>
    <xf numFmtId="49" fontId="1" fillId="0" borderId="20" xfId="2" applyNumberFormat="1" applyBorder="1" applyAlignment="1" applyProtection="1">
      <alignment horizontal="center"/>
      <protection locked="0"/>
    </xf>
    <xf numFmtId="0" fontId="1" fillId="0" borderId="19" xfId="2" applyBorder="1"/>
    <xf numFmtId="0" fontId="3" fillId="0" borderId="12" xfId="2" applyFont="1" applyBorder="1" applyAlignment="1">
      <alignment horizontal="center"/>
    </xf>
    <xf numFmtId="49" fontId="3" fillId="0" borderId="20" xfId="2" applyNumberFormat="1" applyFont="1" applyBorder="1" applyAlignment="1" applyProtection="1">
      <alignment horizontal="center"/>
      <protection locked="0"/>
    </xf>
    <xf numFmtId="0" fontId="10" fillId="0" borderId="19" xfId="2" applyFont="1" applyBorder="1"/>
    <xf numFmtId="3" fontId="17" fillId="0" borderId="21" xfId="0" applyNumberFormat="1" applyFont="1" applyBorder="1" applyAlignment="1">
      <alignment horizontal="right"/>
    </xf>
    <xf numFmtId="164" fontId="17" fillId="0" borderId="21" xfId="0" applyNumberFormat="1" applyFont="1" applyBorder="1" applyAlignment="1">
      <alignment horizontal="right"/>
    </xf>
    <xf numFmtId="0" fontId="3" fillId="0" borderId="19" xfId="2" applyFont="1" applyBorder="1"/>
    <xf numFmtId="0" fontId="17" fillId="0" borderId="12" xfId="2" applyFont="1" applyBorder="1" applyAlignment="1">
      <alignment horizontal="center"/>
    </xf>
    <xf numFmtId="49" fontId="17" fillId="0" borderId="20" xfId="2" applyNumberFormat="1" applyFont="1" applyBorder="1" applyAlignment="1" applyProtection="1">
      <alignment horizontal="center"/>
      <protection locked="0"/>
    </xf>
    <xf numFmtId="0" fontId="17" fillId="0" borderId="19" xfId="2" applyFont="1" applyBorder="1"/>
    <xf numFmtId="0" fontId="3" fillId="0" borderId="15" xfId="2" applyFont="1" applyBorder="1" applyAlignment="1">
      <alignment horizontal="center"/>
    </xf>
    <xf numFmtId="49" fontId="3" fillId="0" borderId="23" xfId="2" applyNumberFormat="1" applyFont="1" applyBorder="1" applyAlignment="1" applyProtection="1">
      <alignment horizontal="center"/>
      <protection locked="0"/>
    </xf>
    <xf numFmtId="0" fontId="17" fillId="0" borderId="14" xfId="2" applyFont="1" applyBorder="1" applyAlignment="1">
      <alignment horizontal="left"/>
    </xf>
    <xf numFmtId="0" fontId="3" fillId="0" borderId="56" xfId="2" applyFont="1" applyBorder="1"/>
    <xf numFmtId="0" fontId="3" fillId="0" borderId="47" xfId="2" applyFont="1" applyBorder="1" applyAlignment="1">
      <alignment horizontal="center"/>
    </xf>
    <xf numFmtId="49" fontId="3" fillId="0" borderId="43" xfId="2" applyNumberFormat="1" applyFont="1" applyBorder="1" applyAlignment="1" applyProtection="1">
      <alignment horizontal="center"/>
      <protection locked="0"/>
    </xf>
    <xf numFmtId="0" fontId="17" fillId="0" borderId="40" xfId="2" applyFont="1" applyBorder="1" applyAlignment="1">
      <alignment horizontal="left"/>
    </xf>
    <xf numFmtId="0" fontId="3" fillId="0" borderId="48" xfId="2" applyFont="1" applyBorder="1"/>
    <xf numFmtId="0" fontId="3" fillId="0" borderId="0" xfId="2" applyFont="1" applyAlignment="1">
      <alignment horizontal="center"/>
    </xf>
    <xf numFmtId="49" fontId="3" fillId="0" borderId="0" xfId="2" applyNumberFormat="1" applyFont="1" applyAlignment="1" applyProtection="1">
      <alignment horizontal="center"/>
      <protection locked="0"/>
    </xf>
    <xf numFmtId="3" fontId="17" fillId="0" borderId="0" xfId="0" applyNumberFormat="1" applyFont="1" applyAlignment="1">
      <alignment horizontal="right"/>
    </xf>
    <xf numFmtId="2" fontId="1" fillId="0" borderId="0" xfId="0" applyNumberFormat="1" applyFont="1"/>
    <xf numFmtId="0" fontId="3" fillId="0" borderId="9" xfId="2" applyFont="1" applyBorder="1" applyAlignment="1">
      <alignment horizontal="center"/>
    </xf>
    <xf numFmtId="49" fontId="3" fillId="0" borderId="11" xfId="2" applyNumberFormat="1" applyFont="1" applyBorder="1" applyAlignment="1" applyProtection="1">
      <alignment horizontal="center"/>
      <protection locked="0"/>
    </xf>
    <xf numFmtId="0" fontId="3" fillId="0" borderId="34" xfId="2" applyFont="1" applyBorder="1" applyAlignment="1">
      <alignment horizontal="left"/>
    </xf>
    <xf numFmtId="0" fontId="3" fillId="0" borderId="10" xfId="2" applyFont="1" applyBorder="1"/>
    <xf numFmtId="0" fontId="13" fillId="0" borderId="0" xfId="0" applyFont="1"/>
    <xf numFmtId="165" fontId="39" fillId="0" borderId="21" xfId="0" applyNumberFormat="1" applyFont="1" applyBorder="1"/>
    <xf numFmtId="164" fontId="13" fillId="0" borderId="0" xfId="0" applyNumberFormat="1" applyFont="1"/>
    <xf numFmtId="49" fontId="3" fillId="0" borderId="21" xfId="2" applyNumberFormat="1" applyFont="1" applyBorder="1" applyAlignment="1" applyProtection="1">
      <alignment horizontal="center"/>
      <protection locked="0"/>
    </xf>
    <xf numFmtId="0" fontId="7" fillId="0" borderId="9" xfId="2" applyFont="1" applyBorder="1" applyAlignment="1">
      <alignment horizontal="center"/>
    </xf>
    <xf numFmtId="49" fontId="16" fillId="0" borderId="16" xfId="2" applyNumberFormat="1" applyFont="1" applyBorder="1" applyAlignment="1" applyProtection="1">
      <alignment horizontal="center"/>
      <protection locked="0"/>
    </xf>
    <xf numFmtId="0" fontId="16" fillId="0" borderId="5" xfId="2" applyFont="1" applyBorder="1" applyAlignment="1">
      <alignment horizontal="left"/>
    </xf>
    <xf numFmtId="0" fontId="16" fillId="0" borderId="0" xfId="2" applyFont="1"/>
    <xf numFmtId="3" fontId="16" fillId="0" borderId="16" xfId="0" applyNumberFormat="1" applyFont="1" applyBorder="1" applyAlignment="1">
      <alignment horizontal="right" vertical="center"/>
    </xf>
    <xf numFmtId="164" fontId="16" fillId="0" borderId="16" xfId="0" applyNumberFormat="1" applyFont="1" applyBorder="1" applyAlignment="1">
      <alignment horizontal="right" vertical="center"/>
    </xf>
    <xf numFmtId="2" fontId="38" fillId="0" borderId="16" xfId="0" applyNumberFormat="1" applyFont="1" applyBorder="1"/>
    <xf numFmtId="2" fontId="38" fillId="0" borderId="42" xfId="0" applyNumberFormat="1" applyFont="1" applyBorder="1"/>
    <xf numFmtId="0" fontId="7" fillId="0" borderId="12" xfId="2" applyFont="1" applyBorder="1" applyAlignment="1">
      <alignment horizontal="center"/>
    </xf>
    <xf numFmtId="49" fontId="16" fillId="0" borderId="21" xfId="2" applyNumberFormat="1" applyFont="1" applyBorder="1" applyAlignment="1" applyProtection="1">
      <alignment horizontal="center"/>
      <protection locked="0"/>
    </xf>
    <xf numFmtId="0" fontId="11" fillId="0" borderId="21" xfId="2" applyFont="1" applyBorder="1"/>
    <xf numFmtId="3" fontId="11" fillId="0" borderId="21" xfId="0" applyNumberFormat="1" applyFont="1" applyBorder="1" applyAlignment="1">
      <alignment horizontal="right" vertical="center"/>
    </xf>
    <xf numFmtId="164" fontId="11" fillId="0" borderId="21" xfId="0" applyNumberFormat="1" applyFont="1" applyBorder="1" applyAlignment="1">
      <alignment horizontal="right" vertical="center"/>
    </xf>
    <xf numFmtId="2" fontId="39" fillId="0" borderId="50" xfId="0" applyNumberFormat="1" applyFont="1" applyBorder="1" applyAlignment="1">
      <alignment horizontal="right"/>
    </xf>
    <xf numFmtId="0" fontId="11" fillId="0" borderId="21" xfId="2" applyFont="1" applyBorder="1" applyAlignment="1">
      <alignment wrapText="1"/>
    </xf>
    <xf numFmtId="49" fontId="8" fillId="0" borderId="40" xfId="2" applyNumberFormat="1" applyFont="1" applyBorder="1" applyAlignment="1" applyProtection="1">
      <alignment horizontal="center"/>
      <protection locked="0"/>
    </xf>
    <xf numFmtId="0" fontId="8" fillId="0" borderId="40" xfId="2" applyFont="1" applyBorder="1" applyAlignment="1">
      <alignment horizontal="left"/>
    </xf>
    <xf numFmtId="0" fontId="11" fillId="0" borderId="40" xfId="2" applyFont="1" applyBorder="1" applyAlignment="1">
      <alignment wrapText="1"/>
    </xf>
    <xf numFmtId="3" fontId="11" fillId="0" borderId="40" xfId="0" applyNumberFormat="1" applyFont="1" applyBorder="1" applyAlignment="1">
      <alignment horizontal="right" vertical="center"/>
    </xf>
    <xf numFmtId="164" fontId="11" fillId="0" borderId="40" xfId="0" applyNumberFormat="1" applyFont="1" applyBorder="1" applyAlignment="1">
      <alignment horizontal="right" vertical="center"/>
    </xf>
    <xf numFmtId="49" fontId="7" fillId="0" borderId="1" xfId="2" applyNumberFormat="1" applyFont="1" applyBorder="1" applyAlignment="1">
      <alignment horizontal="center"/>
    </xf>
    <xf numFmtId="49" fontId="16" fillId="0" borderId="58" xfId="2" applyNumberFormat="1" applyFont="1" applyBorder="1" applyAlignment="1" applyProtection="1">
      <alignment horizontal="center"/>
      <protection locked="0"/>
    </xf>
    <xf numFmtId="49" fontId="16" fillId="0" borderId="2" xfId="2" applyNumberFormat="1" applyFont="1" applyBorder="1"/>
    <xf numFmtId="0" fontId="16" fillId="0" borderId="2" xfId="2" applyFont="1" applyBorder="1"/>
    <xf numFmtId="2" fontId="38" fillId="0" borderId="34" xfId="0" applyNumberFormat="1" applyFont="1" applyBorder="1" applyAlignment="1">
      <alignment horizontal="right"/>
    </xf>
    <xf numFmtId="0" fontId="0" fillId="0" borderId="7" xfId="0" applyBorder="1"/>
    <xf numFmtId="49" fontId="16" fillId="0" borderId="8" xfId="2" applyNumberFormat="1" applyFont="1" applyBorder="1" applyProtection="1">
      <protection locked="0"/>
    </xf>
    <xf numFmtId="0" fontId="16" fillId="0" borderId="8" xfId="2" applyFont="1" applyBorder="1"/>
    <xf numFmtId="2" fontId="38" fillId="0" borderId="40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right"/>
    </xf>
    <xf numFmtId="3" fontId="43" fillId="0" borderId="0" xfId="0" applyNumberFormat="1" applyFont="1" applyAlignment="1">
      <alignment horizontal="right"/>
    </xf>
    <xf numFmtId="2" fontId="38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164" fontId="7" fillId="0" borderId="0" xfId="2" applyNumberFormat="1" applyFont="1"/>
    <xf numFmtId="3" fontId="7" fillId="0" borderId="0" xfId="2" applyNumberFormat="1" applyFont="1"/>
    <xf numFmtId="2" fontId="44" fillId="0" borderId="0" xfId="0" applyNumberFormat="1" applyFont="1" applyAlignment="1">
      <alignment horizontal="right"/>
    </xf>
    <xf numFmtId="2" fontId="44" fillId="0" borderId="0" xfId="0" applyNumberFormat="1" applyFont="1"/>
    <xf numFmtId="2" fontId="38" fillId="0" borderId="0" xfId="0" applyNumberFormat="1" applyFont="1"/>
    <xf numFmtId="164" fontId="1" fillId="0" borderId="0" xfId="2" applyNumberFormat="1"/>
    <xf numFmtId="3" fontId="1" fillId="0" borderId="0" xfId="2" applyNumberFormat="1"/>
    <xf numFmtId="2" fontId="20" fillId="0" borderId="0" xfId="0" applyNumberFormat="1" applyFont="1" applyAlignment="1">
      <alignment horizontal="right"/>
    </xf>
    <xf numFmtId="2" fontId="20" fillId="0" borderId="0" xfId="0" applyNumberFormat="1" applyFont="1"/>
    <xf numFmtId="2" fontId="39" fillId="0" borderId="0" xfId="0" applyNumberFormat="1" applyFont="1" applyAlignment="1">
      <alignment horizontal="right"/>
    </xf>
    <xf numFmtId="3" fontId="16" fillId="0" borderId="0" xfId="0" applyNumberFormat="1" applyFont="1"/>
    <xf numFmtId="3" fontId="42" fillId="0" borderId="0" xfId="0" applyNumberFormat="1" applyFont="1"/>
    <xf numFmtId="164" fontId="8" fillId="0" borderId="0" xfId="0" applyNumberFormat="1" applyFont="1" applyAlignment="1">
      <alignment horizontal="right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49" fontId="6" fillId="0" borderId="44" xfId="2" applyNumberFormat="1" applyFont="1" applyBorder="1" applyAlignment="1">
      <alignment horizontal="center"/>
    </xf>
    <xf numFmtId="0" fontId="28" fillId="0" borderId="20" xfId="2" applyFont="1" applyBorder="1"/>
    <xf numFmtId="3" fontId="16" fillId="0" borderId="21" xfId="2" applyNumberFormat="1" applyFont="1" applyBorder="1"/>
    <xf numFmtId="164" fontId="16" fillId="0" borderId="21" xfId="2" applyNumberFormat="1" applyFont="1" applyBorder="1"/>
    <xf numFmtId="2" fontId="38" fillId="0" borderId="21" xfId="0" applyNumberFormat="1" applyFont="1" applyBorder="1" applyAlignment="1">
      <alignment horizontal="right"/>
    </xf>
    <xf numFmtId="49" fontId="16" fillId="0" borderId="21" xfId="2" applyNumberFormat="1" applyFont="1" applyBorder="1" applyAlignment="1" applyProtection="1">
      <alignment horizontal="left"/>
      <protection locked="0"/>
    </xf>
    <xf numFmtId="0" fontId="20" fillId="0" borderId="11" xfId="0" applyFont="1" applyBorder="1" applyAlignment="1">
      <alignment horizontal="left"/>
    </xf>
    <xf numFmtId="0" fontId="8" fillId="0" borderId="10" xfId="2" applyFont="1" applyBorder="1"/>
    <xf numFmtId="2" fontId="39" fillId="0" borderId="21" xfId="0" applyNumberFormat="1" applyFont="1" applyBorder="1" applyAlignment="1">
      <alignment horizontal="right"/>
    </xf>
    <xf numFmtId="49" fontId="8" fillId="0" borderId="21" xfId="2" applyNumberFormat="1" applyFont="1" applyBorder="1" applyAlignment="1" applyProtection="1">
      <alignment horizontal="center"/>
      <protection locked="0"/>
    </xf>
    <xf numFmtId="0" fontId="8" fillId="0" borderId="16" xfId="2" applyFont="1" applyBorder="1" applyAlignment="1">
      <alignment horizontal="left"/>
    </xf>
    <xf numFmtId="164" fontId="8" fillId="0" borderId="21" xfId="0" applyNumberFormat="1" applyFont="1" applyBorder="1" applyAlignment="1">
      <alignment horizontal="right"/>
    </xf>
    <xf numFmtId="0" fontId="8" fillId="0" borderId="21" xfId="2" applyFont="1" applyBorder="1" applyAlignment="1">
      <alignment horizontal="left"/>
    </xf>
    <xf numFmtId="0" fontId="8" fillId="0" borderId="19" xfId="2" applyFont="1" applyBorder="1"/>
    <xf numFmtId="0" fontId="0" fillId="0" borderId="45" xfId="0" applyBorder="1"/>
    <xf numFmtId="49" fontId="16" fillId="0" borderId="0" xfId="2" applyNumberFormat="1" applyFont="1" applyProtection="1">
      <protection locked="0"/>
    </xf>
    <xf numFmtId="164" fontId="16" fillId="0" borderId="5" xfId="0" applyNumberFormat="1" applyFont="1" applyBorder="1"/>
    <xf numFmtId="2" fontId="38" fillId="0" borderId="14" xfId="0" applyNumberFormat="1" applyFont="1" applyBorder="1"/>
    <xf numFmtId="49" fontId="6" fillId="0" borderId="46" xfId="2" applyNumberFormat="1" applyFont="1" applyBorder="1" applyAlignment="1">
      <alignment horizontal="center"/>
    </xf>
    <xf numFmtId="49" fontId="8" fillId="0" borderId="14" xfId="2" applyNumberFormat="1" applyFont="1" applyBorder="1" applyAlignment="1" applyProtection="1">
      <alignment horizontal="center"/>
      <protection locked="0"/>
    </xf>
    <xf numFmtId="2" fontId="39" fillId="0" borderId="14" xfId="0" applyNumberFormat="1" applyFont="1" applyBorder="1"/>
    <xf numFmtId="49" fontId="6" fillId="0" borderId="15" xfId="2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right"/>
    </xf>
    <xf numFmtId="3" fontId="8" fillId="0" borderId="5" xfId="3" applyNumberFormat="1" applyFont="1" applyBorder="1"/>
    <xf numFmtId="2" fontId="39" fillId="0" borderId="5" xfId="0" applyNumberFormat="1" applyFont="1" applyBorder="1"/>
    <xf numFmtId="2" fontId="39" fillId="0" borderId="35" xfId="0" applyNumberFormat="1" applyFont="1" applyBorder="1"/>
    <xf numFmtId="2" fontId="45" fillId="0" borderId="37" xfId="0" applyNumberFormat="1" applyFont="1" applyBorder="1"/>
    <xf numFmtId="2" fontId="45" fillId="0" borderId="27" xfId="0" applyNumberFormat="1" applyFont="1" applyBorder="1"/>
    <xf numFmtId="2" fontId="45" fillId="0" borderId="49" xfId="0" applyNumberFormat="1" applyFont="1" applyBorder="1"/>
    <xf numFmtId="4" fontId="8" fillId="0" borderId="0" xfId="0" applyNumberFormat="1" applyFont="1" applyAlignment="1">
      <alignment horizontal="right"/>
    </xf>
    <xf numFmtId="49" fontId="16" fillId="0" borderId="2" xfId="0" applyNumberFormat="1" applyFont="1" applyBorder="1" applyAlignment="1">
      <alignment horizontal="center"/>
    </xf>
    <xf numFmtId="49" fontId="8" fillId="0" borderId="20" xfId="2" applyNumberFormat="1" applyFont="1" applyBorder="1" applyAlignment="1">
      <alignment horizontal="left" wrapText="1"/>
    </xf>
    <xf numFmtId="0" fontId="8" fillId="0" borderId="19" xfId="2" applyFont="1" applyBorder="1" applyAlignment="1">
      <alignment horizontal="left"/>
    </xf>
    <xf numFmtId="3" fontId="8" fillId="0" borderId="21" xfId="0" applyNumberFormat="1" applyFont="1" applyBorder="1" applyAlignment="1">
      <alignment horizontal="right"/>
    </xf>
    <xf numFmtId="49" fontId="40" fillId="0" borderId="16" xfId="3" applyNumberFormat="1" applyFont="1" applyBorder="1" applyAlignment="1">
      <alignment horizontal="center"/>
    </xf>
    <xf numFmtId="49" fontId="8" fillId="0" borderId="20" xfId="2" applyNumberFormat="1" applyFont="1" applyBorder="1" applyAlignment="1">
      <alignment horizontal="left"/>
    </xf>
    <xf numFmtId="49" fontId="8" fillId="0" borderId="23" xfId="3" applyNumberFormat="1" applyFont="1" applyBorder="1" applyAlignment="1">
      <alignment horizontal="center"/>
    </xf>
    <xf numFmtId="49" fontId="51" fillId="0" borderId="56" xfId="3" applyNumberFormat="1" applyFont="1" applyBorder="1" applyAlignment="1">
      <alignment horizontal="center"/>
    </xf>
    <xf numFmtId="49" fontId="8" fillId="0" borderId="19" xfId="2" applyNumberFormat="1" applyFont="1" applyBorder="1" applyAlignment="1">
      <alignment horizontal="left" wrapText="1"/>
    </xf>
    <xf numFmtId="0" fontId="8" fillId="0" borderId="19" xfId="2" applyFont="1" applyBorder="1" applyAlignment="1">
      <alignment horizontal="left" wrapText="1"/>
    </xf>
    <xf numFmtId="49" fontId="8" fillId="0" borderId="16" xfId="2" applyNumberFormat="1" applyFont="1" applyBorder="1" applyAlignment="1">
      <alignment horizontal="left" wrapText="1"/>
    </xf>
    <xf numFmtId="0" fontId="8" fillId="0" borderId="10" xfId="2" applyFont="1" applyBorder="1" applyAlignment="1">
      <alignment horizontal="left" wrapText="1"/>
    </xf>
    <xf numFmtId="3" fontId="8" fillId="0" borderId="16" xfId="0" applyNumberFormat="1" applyFont="1" applyBorder="1" applyAlignment="1">
      <alignment horizontal="right"/>
    </xf>
    <xf numFmtId="164" fontId="8" fillId="0" borderId="16" xfId="0" applyNumberFormat="1" applyFont="1" applyBorder="1" applyAlignment="1">
      <alignment horizontal="right"/>
    </xf>
    <xf numFmtId="49" fontId="8" fillId="0" borderId="0" xfId="3" applyNumberFormat="1" applyFont="1" applyAlignment="1">
      <alignment horizontal="center"/>
    </xf>
    <xf numFmtId="49" fontId="8" fillId="0" borderId="0" xfId="2" applyNumberFormat="1" applyFont="1" applyAlignment="1">
      <alignment horizontal="left" wrapText="1"/>
    </xf>
    <xf numFmtId="0" fontId="8" fillId="0" borderId="0" xfId="2" applyFont="1" applyAlignment="1">
      <alignment horizontal="left" wrapText="1"/>
    </xf>
    <xf numFmtId="0" fontId="8" fillId="0" borderId="56" xfId="2" applyFont="1" applyBorder="1" applyAlignment="1">
      <alignment horizontal="left" wrapText="1"/>
    </xf>
    <xf numFmtId="0" fontId="8" fillId="0" borderId="21" xfId="0" applyFont="1" applyBorder="1" applyAlignment="1">
      <alignment horizontal="center"/>
    </xf>
    <xf numFmtId="0" fontId="8" fillId="0" borderId="11" xfId="0" applyFont="1" applyBorder="1"/>
    <xf numFmtId="3" fontId="45" fillId="0" borderId="27" xfId="0" applyNumberFormat="1" applyFont="1" applyBorder="1"/>
    <xf numFmtId="164" fontId="45" fillId="0" borderId="27" xfId="0" applyNumberFormat="1" applyFont="1" applyBorder="1"/>
    <xf numFmtId="2" fontId="36" fillId="0" borderId="0" xfId="0" applyNumberFormat="1" applyFont="1"/>
    <xf numFmtId="2" fontId="0" fillId="0" borderId="0" xfId="0" applyNumberFormat="1"/>
    <xf numFmtId="0" fontId="7" fillId="2" borderId="22" xfId="0" applyFont="1" applyFill="1" applyBorder="1"/>
    <xf numFmtId="49" fontId="7" fillId="2" borderId="20" xfId="0" applyNumberFormat="1" applyFont="1" applyFill="1" applyBorder="1" applyAlignment="1">
      <alignment horizontal="left"/>
    </xf>
    <xf numFmtId="0" fontId="7" fillId="2" borderId="21" xfId="0" applyFont="1" applyFill="1" applyBorder="1" applyAlignment="1">
      <alignment horizontal="left"/>
    </xf>
    <xf numFmtId="49" fontId="17" fillId="2" borderId="12" xfId="0" applyNumberFormat="1" applyFont="1" applyFill="1" applyBorder="1" applyAlignment="1">
      <alignment horizontal="center"/>
    </xf>
    <xf numFmtId="49" fontId="17" fillId="2" borderId="20" xfId="0" applyNumberFormat="1" applyFont="1" applyFill="1" applyBorder="1" applyAlignment="1">
      <alignment horizontal="left"/>
    </xf>
    <xf numFmtId="0" fontId="17" fillId="2" borderId="22" xfId="0" applyFont="1" applyFill="1" applyBorder="1"/>
    <xf numFmtId="0" fontId="17" fillId="0" borderId="22" xfId="0" applyFont="1" applyBorder="1"/>
    <xf numFmtId="49" fontId="17" fillId="2" borderId="23" xfId="0" applyNumberFormat="1" applyFont="1" applyFill="1" applyBorder="1" applyAlignment="1">
      <alignment horizontal="left"/>
    </xf>
    <xf numFmtId="0" fontId="17" fillId="2" borderId="14" xfId="0" applyFont="1" applyFill="1" applyBorder="1"/>
    <xf numFmtId="0" fontId="17" fillId="2" borderId="16" xfId="0" applyFont="1" applyFill="1" applyBorder="1"/>
    <xf numFmtId="49" fontId="17" fillId="2" borderId="20" xfId="0" applyNumberFormat="1" applyFont="1" applyFill="1" applyBorder="1" applyAlignment="1">
      <alignment horizontal="center"/>
    </xf>
    <xf numFmtId="0" fontId="17" fillId="2" borderId="41" xfId="0" applyFont="1" applyFill="1" applyBorder="1"/>
    <xf numFmtId="0" fontId="7" fillId="0" borderId="22" xfId="0" applyFont="1" applyBorder="1"/>
    <xf numFmtId="0" fontId="17" fillId="0" borderId="22" xfId="0" applyFont="1" applyBorder="1" applyAlignment="1">
      <alignment horizontal="left"/>
    </xf>
    <xf numFmtId="0" fontId="17" fillId="0" borderId="21" xfId="0" applyFont="1" applyBorder="1"/>
    <xf numFmtId="0" fontId="7" fillId="0" borderId="21" xfId="0" applyFont="1" applyBorder="1"/>
    <xf numFmtId="0" fontId="17" fillId="0" borderId="17" xfId="0" applyFont="1" applyBorder="1"/>
    <xf numFmtId="0" fontId="17" fillId="2" borderId="12" xfId="0" applyFont="1" applyFill="1" applyBorder="1"/>
    <xf numFmtId="0" fontId="17" fillId="2" borderId="20" xfId="0" applyFont="1" applyFill="1" applyBorder="1" applyAlignment="1">
      <alignment horizontal="center"/>
    </xf>
    <xf numFmtId="0" fontId="17" fillId="2" borderId="22" xfId="0" applyFont="1" applyFill="1" applyBorder="1" applyAlignment="1">
      <alignment horizontal="left"/>
    </xf>
    <xf numFmtId="49" fontId="17" fillId="2" borderId="23" xfId="0" applyNumberFormat="1" applyFont="1" applyFill="1" applyBorder="1" applyAlignment="1">
      <alignment horizontal="center"/>
    </xf>
    <xf numFmtId="0" fontId="17" fillId="2" borderId="14" xfId="0" applyFont="1" applyFill="1" applyBorder="1" applyAlignment="1">
      <alignment horizontal="left"/>
    </xf>
    <xf numFmtId="49" fontId="7" fillId="0" borderId="12" xfId="0" applyNumberFormat="1" applyFont="1" applyBorder="1" applyAlignment="1">
      <alignment horizontal="center"/>
    </xf>
    <xf numFmtId="0" fontId="7" fillId="0" borderId="20" xfId="0" applyFont="1" applyBorder="1"/>
    <xf numFmtId="49" fontId="30" fillId="0" borderId="12" xfId="0" applyNumberFormat="1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30" fillId="0" borderId="20" xfId="0" applyFont="1" applyBorder="1"/>
    <xf numFmtId="0" fontId="11" fillId="2" borderId="22" xfId="0" applyFont="1" applyFill="1" applyBorder="1"/>
    <xf numFmtId="0" fontId="17" fillId="0" borderId="21" xfId="0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6" fillId="0" borderId="64" xfId="0" applyFont="1" applyBorder="1"/>
    <xf numFmtId="0" fontId="7" fillId="0" borderId="8" xfId="0" applyFont="1" applyBorder="1"/>
    <xf numFmtId="0" fontId="32" fillId="0" borderId="22" xfId="0" applyFont="1" applyBorder="1"/>
    <xf numFmtId="49" fontId="17" fillId="2" borderId="14" xfId="0" applyNumberFormat="1" applyFont="1" applyFill="1" applyBorder="1" applyAlignment="1">
      <alignment horizontal="left"/>
    </xf>
    <xf numFmtId="0" fontId="4" fillId="2" borderId="38" xfId="0" applyFont="1" applyFill="1" applyBorder="1"/>
    <xf numFmtId="49" fontId="8" fillId="2" borderId="22" xfId="0" applyNumberFormat="1" applyFont="1" applyFill="1" applyBorder="1" applyAlignment="1">
      <alignment horizontal="center" vertical="center"/>
    </xf>
    <xf numFmtId="49" fontId="1" fillId="2" borderId="44" xfId="0" applyNumberFormat="1" applyFont="1" applyFill="1" applyBorder="1" applyAlignment="1">
      <alignment horizontal="center"/>
    </xf>
    <xf numFmtId="49" fontId="8" fillId="2" borderId="21" xfId="2" applyNumberFormat="1" applyFont="1" applyFill="1" applyBorder="1" applyAlignment="1">
      <alignment horizontal="left" wrapText="1"/>
    </xf>
    <xf numFmtId="49" fontId="8" fillId="0" borderId="22" xfId="0" applyNumberFormat="1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49" fontId="8" fillId="2" borderId="13" xfId="0" applyNumberFormat="1" applyFont="1" applyFill="1" applyBorder="1" applyAlignment="1">
      <alignment horizontal="center" vertical="center"/>
    </xf>
    <xf numFmtId="0" fontId="8" fillId="2" borderId="14" xfId="0" applyFont="1" applyFill="1" applyBorder="1"/>
    <xf numFmtId="49" fontId="8" fillId="2" borderId="21" xfId="3" applyNumberFormat="1" applyFont="1" applyFill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2" xfId="0" applyFont="1" applyBorder="1"/>
    <xf numFmtId="49" fontId="1" fillId="0" borderId="12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2" fillId="2" borderId="26" xfId="3" applyNumberFormat="1" applyFont="1" applyFill="1" applyBorder="1" applyAlignment="1">
      <alignment horizontal="left"/>
    </xf>
    <xf numFmtId="0" fontId="12" fillId="2" borderId="27" xfId="3" applyFont="1" applyFill="1" applyBorder="1" applyAlignment="1">
      <alignment horizontal="center" wrapText="1"/>
    </xf>
    <xf numFmtId="49" fontId="12" fillId="2" borderId="26" xfId="2" applyNumberFormat="1" applyFont="1" applyFill="1" applyBorder="1" applyAlignment="1">
      <alignment horizontal="left"/>
    </xf>
    <xf numFmtId="0" fontId="36" fillId="2" borderId="27" xfId="0" applyFont="1" applyFill="1" applyBorder="1"/>
    <xf numFmtId="0" fontId="12" fillId="2" borderId="27" xfId="2" applyFont="1" applyFill="1" applyBorder="1"/>
    <xf numFmtId="4" fontId="2" fillId="0" borderId="38" xfId="2" applyNumberFormat="1" applyFont="1" applyBorder="1"/>
    <xf numFmtId="4" fontId="2" fillId="0" borderId="49" xfId="0" applyNumberFormat="1" applyFont="1" applyBorder="1"/>
    <xf numFmtId="49" fontId="3" fillId="0" borderId="13" xfId="2" applyNumberFormat="1" applyFont="1" applyBorder="1" applyAlignment="1">
      <alignment horizontal="center"/>
    </xf>
    <xf numFmtId="0" fontId="8" fillId="0" borderId="14" xfId="0" applyFont="1" applyBorder="1" applyAlignment="1">
      <alignment vertical="center" wrapText="1"/>
    </xf>
    <xf numFmtId="0" fontId="1" fillId="0" borderId="14" xfId="2" applyBorder="1" applyAlignment="1">
      <alignment vertical="center"/>
    </xf>
    <xf numFmtId="3" fontId="1" fillId="0" borderId="14" xfId="2" applyNumberFormat="1" applyBorder="1" applyAlignment="1">
      <alignment vertical="center"/>
    </xf>
    <xf numFmtId="164" fontId="1" fillId="0" borderId="14" xfId="2" applyNumberFormat="1" applyBorder="1" applyAlignment="1">
      <alignment vertical="center"/>
    </xf>
    <xf numFmtId="0" fontId="2" fillId="0" borderId="38" xfId="2" applyFont="1" applyBorder="1" applyAlignment="1">
      <alignment vertical="center"/>
    </xf>
    <xf numFmtId="4" fontId="12" fillId="0" borderId="36" xfId="2" applyNumberFormat="1" applyFont="1" applyBorder="1"/>
    <xf numFmtId="4" fontId="12" fillId="0" borderId="49" xfId="0" applyNumberFormat="1" applyFont="1" applyBorder="1"/>
    <xf numFmtId="49" fontId="1" fillId="0" borderId="21" xfId="2" applyNumberFormat="1" applyBorder="1" applyAlignment="1">
      <alignment horizontal="left" wrapText="1"/>
    </xf>
    <xf numFmtId="3" fontId="24" fillId="0" borderId="21" xfId="0" applyNumberFormat="1" applyFont="1" applyBorder="1"/>
    <xf numFmtId="49" fontId="8" fillId="0" borderId="14" xfId="3" applyNumberFormat="1" applyFont="1" applyBorder="1" applyAlignment="1">
      <alignment horizontal="center"/>
    </xf>
    <xf numFmtId="3" fontId="1" fillId="0" borderId="39" xfId="0" applyNumberFormat="1" applyFont="1" applyBorder="1"/>
    <xf numFmtId="164" fontId="1" fillId="0" borderId="39" xfId="0" applyNumberFormat="1" applyFont="1" applyBorder="1"/>
    <xf numFmtId="3" fontId="8" fillId="0" borderId="39" xfId="0" applyNumberFormat="1" applyFont="1" applyBorder="1"/>
    <xf numFmtId="4" fontId="8" fillId="0" borderId="64" xfId="2" applyNumberFormat="1" applyFont="1" applyBorder="1"/>
    <xf numFmtId="4" fontId="8" fillId="0" borderId="55" xfId="0" applyNumberFormat="1" applyFont="1" applyBorder="1"/>
    <xf numFmtId="3" fontId="2" fillId="0" borderId="27" xfId="0" applyNumberFormat="1" applyFont="1" applyBorder="1"/>
    <xf numFmtId="164" fontId="2" fillId="0" borderId="27" xfId="0" applyNumberFormat="1" applyFont="1" applyBorder="1"/>
    <xf numFmtId="0" fontId="29" fillId="0" borderId="0" xfId="0" applyFont="1" applyAlignment="1">
      <alignment horizontal="right" wrapText="1"/>
    </xf>
    <xf numFmtId="3" fontId="7" fillId="0" borderId="37" xfId="0" applyNumberFormat="1" applyFont="1" applyBorder="1"/>
    <xf numFmtId="4" fontId="7" fillId="0" borderId="38" xfId="2" applyNumberFormat="1" applyFont="1" applyBorder="1"/>
    <xf numFmtId="4" fontId="7" fillId="0" borderId="49" xfId="0" applyNumberFormat="1" applyFont="1" applyBorder="1"/>
    <xf numFmtId="2" fontId="48" fillId="0" borderId="37" xfId="0" applyNumberFormat="1" applyFont="1" applyBorder="1"/>
    <xf numFmtId="2" fontId="48" fillId="0" borderId="49" xfId="0" applyNumberFormat="1" applyFont="1" applyBorder="1"/>
    <xf numFmtId="3" fontId="2" fillId="0" borderId="0" xfId="2" applyNumberFormat="1" applyFont="1"/>
    <xf numFmtId="164" fontId="2" fillId="0" borderId="0" xfId="2" applyNumberFormat="1" applyFont="1"/>
    <xf numFmtId="2" fontId="48" fillId="0" borderId="0" xfId="0" applyNumberFormat="1" applyFont="1"/>
    <xf numFmtId="3" fontId="2" fillId="0" borderId="27" xfId="3" applyNumberFormat="1" applyFont="1" applyBorder="1" applyAlignment="1">
      <alignment horizontal="right" wrapText="1"/>
    </xf>
    <xf numFmtId="164" fontId="2" fillId="0" borderId="27" xfId="3" applyNumberFormat="1" applyFont="1" applyBorder="1" applyAlignment="1">
      <alignment horizontal="right" wrapText="1"/>
    </xf>
    <xf numFmtId="4" fontId="2" fillId="0" borderId="38" xfId="2" applyNumberFormat="1" applyFont="1" applyBorder="1" applyAlignment="1">
      <alignment horizontal="right"/>
    </xf>
    <xf numFmtId="4" fontId="2" fillId="0" borderId="49" xfId="0" applyNumberFormat="1" applyFont="1" applyBorder="1" applyAlignment="1">
      <alignment horizontal="right"/>
    </xf>
    <xf numFmtId="3" fontId="2" fillId="0" borderId="38" xfId="0" applyNumberFormat="1" applyFont="1" applyBorder="1"/>
    <xf numFmtId="3" fontId="4" fillId="0" borderId="37" xfId="2" applyNumberFormat="1" applyFont="1" applyBorder="1"/>
    <xf numFmtId="164" fontId="4" fillId="0" borderId="37" xfId="2" applyNumberFormat="1" applyFont="1" applyBorder="1"/>
    <xf numFmtId="3" fontId="4" fillId="0" borderId="0" xfId="2" applyNumberFormat="1" applyFont="1"/>
    <xf numFmtId="164" fontId="4" fillId="0" borderId="0" xfId="2" applyNumberFormat="1" applyFont="1"/>
    <xf numFmtId="4" fontId="12" fillId="0" borderId="0" xfId="2" applyNumberFormat="1" applyFont="1"/>
    <xf numFmtId="4" fontId="12" fillId="0" borderId="0" xfId="0" applyNumberFormat="1" applyFont="1"/>
    <xf numFmtId="0" fontId="24" fillId="0" borderId="33" xfId="0" applyFont="1" applyBorder="1"/>
    <xf numFmtId="43" fontId="0" fillId="0" borderId="60" xfId="4" applyFont="1" applyFill="1" applyBorder="1"/>
    <xf numFmtId="3" fontId="8" fillId="0" borderId="0" xfId="0" applyNumberFormat="1" applyFont="1"/>
    <xf numFmtId="3" fontId="11" fillId="0" borderId="21" xfId="0" applyNumberFormat="1" applyFont="1" applyBorder="1"/>
    <xf numFmtId="164" fontId="11" fillId="0" borderId="21" xfId="0" applyNumberFormat="1" applyFont="1" applyBorder="1"/>
    <xf numFmtId="4" fontId="16" fillId="0" borderId="21" xfId="2" applyNumberFormat="1" applyFont="1" applyBorder="1" applyAlignment="1">
      <alignment horizontal="right"/>
    </xf>
    <xf numFmtId="3" fontId="7" fillId="0" borderId="16" xfId="0" applyNumberFormat="1" applyFont="1" applyBorder="1"/>
    <xf numFmtId="164" fontId="7" fillId="0" borderId="16" xfId="0" applyNumberFormat="1" applyFont="1" applyBorder="1"/>
    <xf numFmtId="0" fontId="1" fillId="0" borderId="14" xfId="0" applyFont="1" applyBorder="1"/>
    <xf numFmtId="164" fontId="1" fillId="0" borderId="16" xfId="0" applyNumberFormat="1" applyFont="1" applyBorder="1"/>
    <xf numFmtId="3" fontId="1" fillId="0" borderId="8" xfId="0" applyNumberFormat="1" applyFont="1" applyBorder="1"/>
    <xf numFmtId="164" fontId="1" fillId="0" borderId="8" xfId="0" applyNumberFormat="1" applyFont="1" applyBorder="1"/>
    <xf numFmtId="4" fontId="8" fillId="0" borderId="64" xfId="2" applyNumberFormat="1" applyFont="1" applyBorder="1" applyAlignment="1">
      <alignment horizontal="right"/>
    </xf>
    <xf numFmtId="3" fontId="4" fillId="0" borderId="27" xfId="0" applyNumberFormat="1" applyFont="1" applyBorder="1"/>
    <xf numFmtId="164" fontId="4" fillId="0" borderId="27" xfId="0" applyNumberFormat="1" applyFont="1" applyBorder="1"/>
    <xf numFmtId="3" fontId="4" fillId="0" borderId="0" xfId="0" applyNumberFormat="1" applyFont="1"/>
    <xf numFmtId="164" fontId="4" fillId="0" borderId="0" xfId="0" applyNumberFormat="1" applyFont="1"/>
    <xf numFmtId="164" fontId="12" fillId="0" borderId="16" xfId="0" applyNumberFormat="1" applyFont="1" applyBorder="1" applyAlignment="1">
      <alignment horizontal="center"/>
    </xf>
    <xf numFmtId="3" fontId="12" fillId="0" borderId="16" xfId="0" applyNumberFormat="1" applyFont="1" applyBorder="1" applyAlignment="1">
      <alignment horizontal="center"/>
    </xf>
    <xf numFmtId="164" fontId="8" fillId="0" borderId="14" xfId="0" applyNumberFormat="1" applyFont="1" applyBorder="1"/>
    <xf numFmtId="3" fontId="40" fillId="0" borderId="14" xfId="0" applyNumberFormat="1" applyFont="1" applyBorder="1"/>
    <xf numFmtId="164" fontId="8" fillId="0" borderId="21" xfId="0" applyNumberFormat="1" applyFont="1" applyBorder="1"/>
    <xf numFmtId="3" fontId="40" fillId="0" borderId="21" xfId="0" applyNumberFormat="1" applyFont="1" applyBorder="1"/>
    <xf numFmtId="4" fontId="16" fillId="0" borderId="50" xfId="0" applyNumberFormat="1" applyFont="1" applyBorder="1" applyAlignment="1">
      <alignment horizontal="right"/>
    </xf>
    <xf numFmtId="3" fontId="36" fillId="0" borderId="0" xfId="0" applyNumberFormat="1" applyFont="1"/>
    <xf numFmtId="4" fontId="7" fillId="0" borderId="21" xfId="2" applyNumberFormat="1" applyFont="1" applyBorder="1" applyAlignment="1">
      <alignment horizontal="right"/>
    </xf>
    <xf numFmtId="4" fontId="17" fillId="0" borderId="14" xfId="2" applyNumberFormat="1" applyFont="1" applyBorder="1" applyAlignment="1">
      <alignment horizontal="right"/>
    </xf>
    <xf numFmtId="0" fontId="6" fillId="0" borderId="21" xfId="0" applyFont="1" applyBorder="1"/>
    <xf numFmtId="49" fontId="1" fillId="0" borderId="16" xfId="3" applyNumberFormat="1" applyBorder="1" applyAlignment="1">
      <alignment horizontal="center" wrapText="1"/>
    </xf>
    <xf numFmtId="49" fontId="40" fillId="0" borderId="21" xfId="2" applyNumberFormat="1" applyFont="1" applyBorder="1" applyAlignment="1">
      <alignment horizontal="left" wrapText="1"/>
    </xf>
    <xf numFmtId="4" fontId="8" fillId="0" borderId="51" xfId="0" applyNumberFormat="1" applyFont="1" applyBorder="1" applyAlignment="1">
      <alignment horizontal="right"/>
    </xf>
    <xf numFmtId="0" fontId="50" fillId="0" borderId="21" xfId="2" applyFont="1" applyBorder="1"/>
    <xf numFmtId="4" fontId="1" fillId="0" borderId="0" xfId="0" applyNumberFormat="1" applyFont="1"/>
    <xf numFmtId="4" fontId="0" fillId="2" borderId="0" xfId="0" applyNumberFormat="1" applyFill="1"/>
    <xf numFmtId="3" fontId="8" fillId="0" borderId="8" xfId="3" applyNumberFormat="1" applyFont="1" applyBorder="1"/>
    <xf numFmtId="0" fontId="22" fillId="0" borderId="0" xfId="0" applyFont="1"/>
    <xf numFmtId="0" fontId="8" fillId="0" borderId="21" xfId="0" applyFont="1" applyBorder="1" applyAlignment="1">
      <alignment horizontal="right"/>
    </xf>
    <xf numFmtId="3" fontId="16" fillId="0" borderId="5" xfId="0" applyNumberFormat="1" applyFont="1" applyBorder="1"/>
    <xf numFmtId="0" fontId="8" fillId="0" borderId="5" xfId="0" applyFont="1" applyBorder="1" applyAlignment="1">
      <alignment horizontal="right"/>
    </xf>
    <xf numFmtId="10" fontId="29" fillId="0" borderId="0" xfId="2" applyNumberFormat="1" applyFont="1" applyAlignment="1">
      <alignment horizontal="center" wrapText="1"/>
    </xf>
    <xf numFmtId="3" fontId="8" fillId="0" borderId="0" xfId="0" applyNumberFormat="1" applyFont="1" applyAlignment="1">
      <alignment horizontal="right"/>
    </xf>
    <xf numFmtId="49" fontId="0" fillId="0" borderId="0" xfId="0" applyNumberFormat="1"/>
    <xf numFmtId="3" fontId="45" fillId="0" borderId="0" xfId="0" applyNumberFormat="1" applyFont="1"/>
    <xf numFmtId="164" fontId="45" fillId="0" borderId="0" xfId="0" applyNumberFormat="1" applyFont="1"/>
    <xf numFmtId="49" fontId="8" fillId="0" borderId="5" xfId="3" applyNumberFormat="1" applyFont="1" applyBorder="1" applyAlignment="1">
      <alignment horizontal="center" wrapText="1"/>
    </xf>
    <xf numFmtId="49" fontId="8" fillId="0" borderId="5" xfId="2" applyNumberFormat="1" applyFont="1" applyBorder="1" applyAlignment="1">
      <alignment horizontal="left" vertical="center" wrapText="1"/>
    </xf>
    <xf numFmtId="49" fontId="8" fillId="0" borderId="14" xfId="3" applyNumberFormat="1" applyFont="1" applyBorder="1" applyAlignment="1">
      <alignment horizontal="center" wrapText="1"/>
    </xf>
    <xf numFmtId="0" fontId="8" fillId="0" borderId="14" xfId="2" applyFont="1" applyBorder="1"/>
    <xf numFmtId="4" fontId="8" fillId="0" borderId="40" xfId="2" applyNumberFormat="1" applyFont="1" applyBorder="1" applyAlignment="1">
      <alignment horizontal="right"/>
    </xf>
    <xf numFmtId="4" fontId="8" fillId="0" borderId="0" xfId="2" applyNumberFormat="1" applyFont="1" applyAlignment="1">
      <alignment horizontal="left" indent="6"/>
    </xf>
    <xf numFmtId="3" fontId="16" fillId="0" borderId="0" xfId="3" applyNumberFormat="1" applyFont="1"/>
    <xf numFmtId="14" fontId="16" fillId="0" borderId="5" xfId="0" applyNumberFormat="1" applyFont="1" applyBorder="1" applyAlignment="1">
      <alignment horizontal="center"/>
    </xf>
    <xf numFmtId="49" fontId="8" fillId="0" borderId="47" xfId="3" applyNumberFormat="1" applyFont="1" applyBorder="1" applyAlignment="1">
      <alignment horizontal="center"/>
    </xf>
    <xf numFmtId="49" fontId="8" fillId="0" borderId="43" xfId="3" applyNumberFormat="1" applyFont="1" applyBorder="1" applyAlignment="1">
      <alignment horizontal="center"/>
    </xf>
    <xf numFmtId="49" fontId="8" fillId="0" borderId="40" xfId="2" applyNumberFormat="1" applyFont="1" applyBorder="1" applyAlignment="1">
      <alignment horizontal="left" wrapText="1"/>
    </xf>
    <xf numFmtId="0" fontId="8" fillId="0" borderId="48" xfId="2" applyFont="1" applyBorder="1" applyAlignment="1">
      <alignment horizontal="left" wrapText="1"/>
    </xf>
    <xf numFmtId="3" fontId="8" fillId="0" borderId="40" xfId="0" applyNumberFormat="1" applyFont="1" applyBorder="1" applyAlignment="1">
      <alignment horizontal="right"/>
    </xf>
    <xf numFmtId="164" fontId="8" fillId="0" borderId="40" xfId="0" applyNumberFormat="1" applyFont="1" applyBorder="1" applyAlignment="1">
      <alignment horizontal="right"/>
    </xf>
    <xf numFmtId="2" fontId="39" fillId="0" borderId="51" xfId="0" applyNumberFormat="1" applyFont="1" applyBorder="1" applyAlignment="1">
      <alignment horizontal="right"/>
    </xf>
    <xf numFmtId="49" fontId="8" fillId="0" borderId="16" xfId="3" applyNumberFormat="1" applyFont="1" applyBorder="1" applyAlignment="1">
      <alignment horizontal="center"/>
    </xf>
    <xf numFmtId="0" fontId="8" fillId="0" borderId="16" xfId="2" applyFont="1" applyBorder="1" applyAlignment="1">
      <alignment horizontal="left" wrapText="1"/>
    </xf>
    <xf numFmtId="2" fontId="39" fillId="0" borderId="16" xfId="0" applyNumberFormat="1" applyFont="1" applyBorder="1" applyAlignment="1">
      <alignment horizontal="right"/>
    </xf>
    <xf numFmtId="2" fontId="39" fillId="0" borderId="6" xfId="0" applyNumberFormat="1" applyFont="1" applyBorder="1"/>
    <xf numFmtId="2" fontId="39" fillId="0" borderId="19" xfId="0" applyNumberFormat="1" applyFont="1" applyBorder="1"/>
    <xf numFmtId="2" fontId="39" fillId="0" borderId="66" xfId="0" applyNumberFormat="1" applyFont="1" applyBorder="1"/>
    <xf numFmtId="3" fontId="8" fillId="0" borderId="20" xfId="0" applyNumberFormat="1" applyFont="1" applyBorder="1" applyAlignment="1">
      <alignment horizontal="right"/>
    </xf>
    <xf numFmtId="164" fontId="8" fillId="0" borderId="20" xfId="0" applyNumberFormat="1" applyFont="1" applyBorder="1" applyAlignment="1">
      <alignment horizontal="right"/>
    </xf>
    <xf numFmtId="3" fontId="8" fillId="0" borderId="20" xfId="3" applyNumberFormat="1" applyFont="1" applyBorder="1"/>
    <xf numFmtId="2" fontId="39" fillId="0" borderId="20" xfId="0" applyNumberFormat="1" applyFont="1" applyBorder="1" applyAlignment="1">
      <alignment horizontal="right"/>
    </xf>
    <xf numFmtId="0" fontId="1" fillId="2" borderId="0" xfId="2" applyFill="1"/>
    <xf numFmtId="0" fontId="54" fillId="2" borderId="0" xfId="2" applyFont="1" applyFill="1"/>
    <xf numFmtId="0" fontId="3" fillId="2" borderId="0" xfId="2" applyFont="1" applyFill="1"/>
    <xf numFmtId="3" fontId="3" fillId="2" borderId="10" xfId="2" applyNumberFormat="1" applyFont="1" applyFill="1" applyBorder="1"/>
    <xf numFmtId="0" fontId="3" fillId="2" borderId="10" xfId="2" applyFont="1" applyFill="1" applyBorder="1"/>
    <xf numFmtId="0" fontId="0" fillId="0" borderId="10" xfId="0" applyBorder="1"/>
    <xf numFmtId="164" fontId="1" fillId="0" borderId="16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49" fontId="7" fillId="0" borderId="16" xfId="2" applyNumberFormat="1" applyFont="1" applyBorder="1" applyAlignment="1">
      <alignment horizontal="left"/>
    </xf>
    <xf numFmtId="49" fontId="7" fillId="0" borderId="21" xfId="2" applyNumberFormat="1" applyFont="1" applyBorder="1"/>
    <xf numFmtId="49" fontId="7" fillId="0" borderId="15" xfId="2" applyNumberFormat="1" applyFont="1" applyBorder="1" applyAlignment="1">
      <alignment horizontal="center"/>
    </xf>
    <xf numFmtId="49" fontId="7" fillId="0" borderId="23" xfId="2" applyNumberFormat="1" applyFont="1" applyBorder="1" applyAlignment="1">
      <alignment horizontal="center"/>
    </xf>
    <xf numFmtId="0" fontId="7" fillId="0" borderId="13" xfId="2" applyFont="1" applyBorder="1" applyAlignment="1">
      <alignment horizontal="left"/>
    </xf>
    <xf numFmtId="0" fontId="3" fillId="0" borderId="22" xfId="2" applyFont="1" applyBorder="1" applyAlignment="1">
      <alignment horizontal="left" shrinkToFit="1"/>
    </xf>
    <xf numFmtId="3" fontId="3" fillId="0" borderId="16" xfId="2" applyNumberFormat="1" applyFont="1" applyBorder="1"/>
    <xf numFmtId="164" fontId="3" fillId="0" borderId="16" xfId="2" applyNumberFormat="1" applyFont="1" applyBorder="1"/>
    <xf numFmtId="164" fontId="3" fillId="0" borderId="21" xfId="2" applyNumberFormat="1" applyFont="1" applyBorder="1"/>
    <xf numFmtId="164" fontId="10" fillId="0" borderId="21" xfId="2" applyNumberFormat="1" applyFont="1" applyBorder="1"/>
    <xf numFmtId="3" fontId="11" fillId="0" borderId="21" xfId="2" applyNumberFormat="1" applyFont="1" applyBorder="1"/>
    <xf numFmtId="3" fontId="10" fillId="0" borderId="40" xfId="2" applyNumberFormat="1" applyFont="1" applyBorder="1"/>
    <xf numFmtId="164" fontId="10" fillId="0" borderId="40" xfId="2" applyNumberFormat="1" applyFont="1" applyBorder="1"/>
    <xf numFmtId="3" fontId="11" fillId="0" borderId="40" xfId="2" applyNumberFormat="1" applyFont="1" applyBorder="1"/>
    <xf numFmtId="3" fontId="42" fillId="0" borderId="21" xfId="0" applyNumberFormat="1" applyFont="1" applyBorder="1"/>
    <xf numFmtId="3" fontId="7" fillId="0" borderId="16" xfId="2" applyNumberFormat="1" applyFont="1" applyBorder="1"/>
    <xf numFmtId="164" fontId="7" fillId="0" borderId="16" xfId="2" applyNumberFormat="1" applyFont="1" applyBorder="1"/>
    <xf numFmtId="164" fontId="1" fillId="0" borderId="21" xfId="0" applyNumberFormat="1" applyFont="1" applyBorder="1" applyAlignment="1">
      <alignment horizontal="right"/>
    </xf>
    <xf numFmtId="3" fontId="17" fillId="0" borderId="14" xfId="0" applyNumberFormat="1" applyFont="1" applyBorder="1" applyAlignment="1">
      <alignment horizontal="right"/>
    </xf>
    <xf numFmtId="164" fontId="17" fillId="0" borderId="14" xfId="0" applyNumberFormat="1" applyFont="1" applyBorder="1" applyAlignment="1">
      <alignment horizontal="right"/>
    </xf>
    <xf numFmtId="3" fontId="17" fillId="0" borderId="40" xfId="0" applyNumberFormat="1" applyFont="1" applyBorder="1" applyAlignment="1">
      <alignment horizontal="right"/>
    </xf>
    <xf numFmtId="164" fontId="17" fillId="0" borderId="40" xfId="0" applyNumberFormat="1" applyFont="1" applyBorder="1" applyAlignment="1">
      <alignment horizontal="right"/>
    </xf>
    <xf numFmtId="2" fontId="21" fillId="0" borderId="14" xfId="0" applyNumberFormat="1" applyFont="1" applyBorder="1"/>
    <xf numFmtId="2" fontId="0" fillId="0" borderId="14" xfId="0" applyNumberFormat="1" applyBorder="1"/>
    <xf numFmtId="2" fontId="0" fillId="0" borderId="14" xfId="0" applyNumberFormat="1" applyBorder="1" applyAlignment="1">
      <alignment horizontal="right"/>
    </xf>
    <xf numFmtId="2" fontId="48" fillId="0" borderId="27" xfId="0" applyNumberFormat="1" applyFont="1" applyBorder="1"/>
    <xf numFmtId="4" fontId="8" fillId="0" borderId="60" xfId="0" applyNumberFormat="1" applyFont="1" applyBorder="1"/>
    <xf numFmtId="49" fontId="17" fillId="2" borderId="47" xfId="0" applyNumberFormat="1" applyFont="1" applyFill="1" applyBorder="1" applyAlignment="1">
      <alignment horizontal="center"/>
    </xf>
    <xf numFmtId="49" fontId="17" fillId="2" borderId="40" xfId="0" applyNumberFormat="1" applyFont="1" applyFill="1" applyBorder="1" applyAlignment="1">
      <alignment horizontal="center"/>
    </xf>
    <xf numFmtId="0" fontId="17" fillId="2" borderId="40" xfId="0" applyFont="1" applyFill="1" applyBorder="1" applyAlignment="1">
      <alignment horizontal="left"/>
    </xf>
    <xf numFmtId="0" fontId="17" fillId="0" borderId="40" xfId="0" applyFont="1" applyBorder="1"/>
    <xf numFmtId="164" fontId="1" fillId="0" borderId="40" xfId="0" applyNumberFormat="1" applyFont="1" applyBorder="1"/>
    <xf numFmtId="3" fontId="8" fillId="0" borderId="40" xfId="0" applyNumberFormat="1" applyFont="1" applyBorder="1"/>
    <xf numFmtId="0" fontId="17" fillId="2" borderId="0" xfId="0" applyFont="1" applyFill="1" applyAlignment="1">
      <alignment horizontal="left"/>
    </xf>
    <xf numFmtId="164" fontId="8" fillId="2" borderId="40" xfId="0" applyNumberFormat="1" applyFont="1" applyFill="1" applyBorder="1" applyAlignment="1">
      <alignment horizontal="right"/>
    </xf>
    <xf numFmtId="3" fontId="8" fillId="2" borderId="40" xfId="3" applyNumberFormat="1" applyFont="1" applyFill="1" applyBorder="1"/>
    <xf numFmtId="2" fontId="39" fillId="0" borderId="40" xfId="0" applyNumberFormat="1" applyFont="1" applyBorder="1" applyAlignment="1">
      <alignment horizontal="right"/>
    </xf>
    <xf numFmtId="2" fontId="39" fillId="2" borderId="40" xfId="0" applyNumberFormat="1" applyFont="1" applyFill="1" applyBorder="1"/>
    <xf numFmtId="2" fontId="39" fillId="2" borderId="51" xfId="0" applyNumberFormat="1" applyFont="1" applyFill="1" applyBorder="1"/>
    <xf numFmtId="49" fontId="6" fillId="0" borderId="12" xfId="0" applyNumberFormat="1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0" fillId="0" borderId="48" xfId="0" applyBorder="1"/>
    <xf numFmtId="49" fontId="8" fillId="0" borderId="44" xfId="3" applyNumberFormat="1" applyFont="1" applyBorder="1" applyAlignment="1">
      <alignment horizontal="center" wrapText="1"/>
    </xf>
    <xf numFmtId="0" fontId="8" fillId="0" borderId="20" xfId="2" applyFont="1" applyBorder="1"/>
    <xf numFmtId="164" fontId="8" fillId="0" borderId="5" xfId="3" applyNumberFormat="1" applyFont="1" applyBorder="1"/>
    <xf numFmtId="3" fontId="12" fillId="0" borderId="27" xfId="3" applyNumberFormat="1" applyFont="1" applyBorder="1" applyAlignment="1">
      <alignment vertical="center" wrapText="1"/>
    </xf>
    <xf numFmtId="164" fontId="12" fillId="0" borderId="27" xfId="3" applyNumberFormat="1" applyFont="1" applyBorder="1" applyAlignment="1">
      <alignment vertical="center" wrapText="1"/>
    </xf>
    <xf numFmtId="0" fontId="16" fillId="0" borderId="22" xfId="2" applyFont="1" applyBorder="1" applyAlignment="1">
      <alignment horizontal="left"/>
    </xf>
    <xf numFmtId="0" fontId="16" fillId="0" borderId="19" xfId="2" applyFont="1" applyBorder="1" applyAlignment="1">
      <alignment horizontal="left"/>
    </xf>
    <xf numFmtId="0" fontId="16" fillId="0" borderId="20" xfId="2" applyFont="1" applyBorder="1" applyAlignment="1">
      <alignment horizontal="left"/>
    </xf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5" xfId="2" applyFont="1" applyBorder="1"/>
    <xf numFmtId="0" fontId="4" fillId="0" borderId="36" xfId="2" applyFont="1" applyBorder="1"/>
    <xf numFmtId="0" fontId="4" fillId="0" borderId="37" xfId="2" applyFont="1" applyBorder="1"/>
    <xf numFmtId="49" fontId="2" fillId="0" borderId="25" xfId="2" applyNumberFormat="1" applyFont="1" applyBorder="1" applyAlignment="1">
      <alignment horizontal="left"/>
    </xf>
    <xf numFmtId="0" fontId="2" fillId="0" borderId="36" xfId="2" applyFont="1" applyBorder="1"/>
    <xf numFmtId="0" fontId="2" fillId="0" borderId="37" xfId="2" applyFont="1" applyBorder="1"/>
    <xf numFmtId="49" fontId="16" fillId="0" borderId="22" xfId="2" applyNumberFormat="1" applyFont="1" applyBorder="1" applyAlignment="1" applyProtection="1">
      <alignment horizontal="left"/>
      <protection locked="0"/>
    </xf>
    <xf numFmtId="0" fontId="21" fillId="0" borderId="20" xfId="0" applyFont="1" applyBorder="1" applyAlignment="1">
      <alignment horizontal="left"/>
    </xf>
    <xf numFmtId="3" fontId="16" fillId="0" borderId="2" xfId="0" applyNumberFormat="1" applyFont="1" applyBorder="1" applyAlignment="1">
      <alignment horizontal="right"/>
    </xf>
    <xf numFmtId="3" fontId="16" fillId="0" borderId="8" xfId="0" applyNumberFormat="1" applyFont="1" applyBorder="1" applyAlignment="1">
      <alignment horizontal="right"/>
    </xf>
    <xf numFmtId="164" fontId="16" fillId="0" borderId="2" xfId="0" applyNumberFormat="1" applyFont="1" applyBorder="1" applyAlignment="1">
      <alignment horizontal="right"/>
    </xf>
    <xf numFmtId="164" fontId="16" fillId="0" borderId="8" xfId="0" applyNumberFormat="1" applyFont="1" applyBorder="1" applyAlignment="1">
      <alignment horizontal="right"/>
    </xf>
    <xf numFmtId="3" fontId="16" fillId="0" borderId="2" xfId="3" applyNumberFormat="1" applyFont="1" applyBorder="1" applyAlignment="1">
      <alignment horizontal="right"/>
    </xf>
    <xf numFmtId="3" fontId="16" fillId="0" borderId="8" xfId="3" applyNumberFormat="1" applyFont="1" applyBorder="1" applyAlignment="1">
      <alignment horizontal="right"/>
    </xf>
    <xf numFmtId="2" fontId="38" fillId="0" borderId="2" xfId="0" applyNumberFormat="1" applyFont="1" applyBorder="1" applyAlignment="1">
      <alignment horizontal="right"/>
    </xf>
    <xf numFmtId="2" fontId="38" fillId="0" borderId="8" xfId="0" applyNumberFormat="1" applyFont="1" applyBorder="1" applyAlignment="1">
      <alignment horizontal="right"/>
    </xf>
    <xf numFmtId="2" fontId="38" fillId="0" borderId="3" xfId="0" applyNumberFormat="1" applyFont="1" applyBorder="1" applyAlignment="1">
      <alignment horizontal="right"/>
    </xf>
    <xf numFmtId="2" fontId="38" fillId="0" borderId="55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right"/>
    </xf>
    <xf numFmtId="3" fontId="43" fillId="0" borderId="0" xfId="0" applyNumberFormat="1" applyFont="1" applyAlignment="1">
      <alignment horizontal="right"/>
    </xf>
    <xf numFmtId="2" fontId="38" fillId="0" borderId="0" xfId="0" applyNumberFormat="1" applyFont="1" applyAlignment="1">
      <alignment horizontal="right"/>
    </xf>
    <xf numFmtId="49" fontId="7" fillId="0" borderId="21" xfId="2" applyNumberFormat="1" applyFont="1" applyBorder="1" applyAlignment="1">
      <alignment horizontal="left"/>
    </xf>
    <xf numFmtId="0" fontId="7" fillId="0" borderId="21" xfId="2" applyFont="1" applyBorder="1" applyAlignment="1">
      <alignment horizontal="left"/>
    </xf>
    <xf numFmtId="0" fontId="2" fillId="0" borderId="25" xfId="0" applyFont="1" applyBorder="1"/>
    <xf numFmtId="0" fontId="2" fillId="0" borderId="36" xfId="0" applyFont="1" applyBorder="1"/>
    <xf numFmtId="0" fontId="2" fillId="0" borderId="37" xfId="0" applyFont="1" applyBorder="1"/>
    <xf numFmtId="2" fontId="24" fillId="0" borderId="35" xfId="0" applyNumberFormat="1" applyFont="1" applyBorder="1" applyAlignment="1">
      <alignment horizontal="right"/>
    </xf>
    <xf numFmtId="2" fontId="24" fillId="0" borderId="42" xfId="0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49" fontId="3" fillId="0" borderId="14" xfId="2" applyNumberFormat="1" applyFont="1" applyBorder="1" applyAlignment="1">
      <alignment horizontal="center"/>
    </xf>
    <xf numFmtId="49" fontId="3" fillId="0" borderId="16" xfId="2" applyNumberFormat="1" applyFont="1" applyBorder="1" applyAlignment="1">
      <alignment horizontal="center"/>
    </xf>
    <xf numFmtId="164" fontId="1" fillId="0" borderId="14" xfId="2" applyNumberFormat="1" applyBorder="1" applyAlignment="1">
      <alignment horizontal="right"/>
    </xf>
    <xf numFmtId="164" fontId="1" fillId="0" borderId="16" xfId="2" applyNumberFormat="1" applyBorder="1" applyAlignment="1">
      <alignment horizontal="right"/>
    </xf>
    <xf numFmtId="2" fontId="24" fillId="0" borderId="14" xfId="0" applyNumberFormat="1" applyFont="1" applyBorder="1" applyAlignment="1">
      <alignment horizontal="right"/>
    </xf>
    <xf numFmtId="2" fontId="24" fillId="0" borderId="16" xfId="0" applyNumberFormat="1" applyFont="1" applyBorder="1" applyAlignment="1">
      <alignment horizontal="right"/>
    </xf>
    <xf numFmtId="49" fontId="2" fillId="0" borderId="36" xfId="2" applyNumberFormat="1" applyFont="1" applyBorder="1" applyAlignment="1">
      <alignment horizontal="left"/>
    </xf>
    <xf numFmtId="49" fontId="2" fillId="0" borderId="37" xfId="2" applyNumberFormat="1" applyFont="1" applyBorder="1" applyAlignment="1">
      <alignment horizontal="left"/>
    </xf>
    <xf numFmtId="49" fontId="3" fillId="0" borderId="15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center"/>
    </xf>
    <xf numFmtId="0" fontId="2" fillId="0" borderId="26" xfId="2" applyFont="1" applyBorder="1"/>
    <xf numFmtId="0" fontId="2" fillId="0" borderId="27" xfId="2" applyFont="1" applyBorder="1"/>
    <xf numFmtId="0" fontId="3" fillId="0" borderId="14" xfId="2" applyFont="1" applyBorder="1" applyAlignment="1">
      <alignment horizontal="left" wrapText="1"/>
    </xf>
    <xf numFmtId="0" fontId="3" fillId="0" borderId="16" xfId="2" applyFont="1" applyBorder="1" applyAlignment="1">
      <alignment horizontal="left" wrapText="1"/>
    </xf>
    <xf numFmtId="0" fontId="3" fillId="0" borderId="14" xfId="2" applyFont="1" applyBorder="1" applyAlignment="1">
      <alignment horizontal="left"/>
    </xf>
    <xf numFmtId="0" fontId="3" fillId="0" borderId="16" xfId="2" applyFont="1" applyBorder="1" applyAlignment="1">
      <alignment horizontal="left"/>
    </xf>
    <xf numFmtId="0" fontId="16" fillId="0" borderId="22" xfId="0" applyFont="1" applyBorder="1"/>
    <xf numFmtId="0" fontId="16" fillId="0" borderId="11" xfId="0" applyFont="1" applyBorder="1"/>
    <xf numFmtId="0" fontId="12" fillId="0" borderId="65" xfId="0" applyFont="1" applyBorder="1" applyAlignment="1">
      <alignment horizontal="left"/>
    </xf>
    <xf numFmtId="0" fontId="12" fillId="0" borderId="54" xfId="0" applyFont="1" applyBorder="1" applyAlignment="1">
      <alignment horizontal="left"/>
    </xf>
    <xf numFmtId="0" fontId="12" fillId="0" borderId="62" xfId="0" applyFont="1" applyBorder="1" applyAlignment="1">
      <alignment horizontal="left"/>
    </xf>
    <xf numFmtId="0" fontId="12" fillId="0" borderId="0" xfId="0" applyFont="1"/>
    <xf numFmtId="49" fontId="16" fillId="0" borderId="22" xfId="2" applyNumberFormat="1" applyFont="1" applyBorder="1" applyAlignment="1">
      <alignment horizontal="left"/>
    </xf>
    <xf numFmtId="49" fontId="16" fillId="0" borderId="20" xfId="2" applyNumberFormat="1" applyFont="1" applyBorder="1" applyAlignment="1">
      <alignment horizontal="left"/>
    </xf>
    <xf numFmtId="0" fontId="16" fillId="0" borderId="21" xfId="2" applyFont="1" applyBorder="1" applyAlignment="1">
      <alignment horizontal="left"/>
    </xf>
    <xf numFmtId="0" fontId="16" fillId="0" borderId="10" xfId="2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7" fillId="2" borderId="19" xfId="0" applyFont="1" applyFill="1" applyBorder="1"/>
    <xf numFmtId="0" fontId="7" fillId="2" borderId="20" xfId="0" applyFont="1" applyFill="1" applyBorder="1"/>
    <xf numFmtId="49" fontId="17" fillId="2" borderId="15" xfId="0" applyNumberFormat="1" applyFont="1" applyFill="1" applyBorder="1" applyAlignment="1">
      <alignment horizontal="center"/>
    </xf>
    <xf numFmtId="49" fontId="17" fillId="2" borderId="9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center"/>
    </xf>
    <xf numFmtId="49" fontId="17" fillId="2" borderId="16" xfId="0" applyNumberFormat="1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center"/>
    </xf>
    <xf numFmtId="3" fontId="1" fillId="0" borderId="14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3" fontId="8" fillId="0" borderId="14" xfId="0" applyNumberFormat="1" applyFont="1" applyBorder="1" applyAlignment="1">
      <alignment horizontal="right"/>
    </xf>
    <xf numFmtId="3" fontId="8" fillId="0" borderId="16" xfId="0" applyNumberFormat="1" applyFont="1" applyBorder="1" applyAlignment="1">
      <alignment horizontal="right"/>
    </xf>
    <xf numFmtId="4" fontId="8" fillId="0" borderId="14" xfId="2" applyNumberFormat="1" applyFont="1" applyBorder="1" applyAlignment="1">
      <alignment horizontal="right"/>
    </xf>
    <xf numFmtId="4" fontId="8" fillId="0" borderId="16" xfId="2" applyNumberFormat="1" applyFont="1" applyBorder="1" applyAlignment="1">
      <alignment horizontal="right"/>
    </xf>
    <xf numFmtId="4" fontId="8" fillId="0" borderId="35" xfId="0" applyNumberFormat="1" applyFont="1" applyBorder="1" applyAlignment="1">
      <alignment horizontal="right"/>
    </xf>
    <xf numFmtId="4" fontId="8" fillId="0" borderId="42" xfId="0" applyNumberFormat="1" applyFont="1" applyBorder="1" applyAlignment="1">
      <alignment horizontal="right"/>
    </xf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6" fillId="2" borderId="19" xfId="2" applyFont="1" applyFill="1" applyBorder="1" applyAlignment="1">
      <alignment horizontal="left"/>
    </xf>
    <xf numFmtId="164" fontId="1" fillId="0" borderId="14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0" fontId="4" fillId="0" borderId="0" xfId="1" applyFont="1"/>
    <xf numFmtId="0" fontId="1" fillId="0" borderId="0" xfId="1"/>
    <xf numFmtId="49" fontId="7" fillId="0" borderId="16" xfId="2" applyNumberFormat="1" applyFont="1" applyBorder="1" applyAlignment="1">
      <alignment horizontal="left"/>
    </xf>
    <xf numFmtId="0" fontId="7" fillId="0" borderId="16" xfId="2" applyFont="1" applyBorder="1" applyAlignment="1">
      <alignment horizontal="left"/>
    </xf>
    <xf numFmtId="0" fontId="2" fillId="0" borderId="25" xfId="2" applyFont="1" applyBorder="1"/>
    <xf numFmtId="0" fontId="16" fillId="0" borderId="56" xfId="2" applyFont="1" applyBorder="1" applyAlignment="1">
      <alignment horizontal="left"/>
    </xf>
  </cellXfs>
  <cellStyles count="5">
    <cellStyle name="Čárka" xfId="4" builtinId="3"/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zoomScaleNormal="100" workbookViewId="0">
      <selection activeCell="O13" sqref="O13"/>
    </sheetView>
  </sheetViews>
  <sheetFormatPr defaultRowHeight="15"/>
  <cols>
    <col min="1" max="1" width="9" customWidth="1"/>
    <col min="2" max="2" width="14.140625" customWidth="1"/>
    <col min="3" max="3" width="53.140625" customWidth="1"/>
    <col min="4" max="4" width="36.28515625" customWidth="1"/>
    <col min="5" max="6" width="15" customWidth="1"/>
    <col min="7" max="7" width="13" customWidth="1"/>
    <col min="8" max="9" width="10.7109375" customWidth="1"/>
  </cols>
  <sheetData>
    <row r="1" spans="1:11">
      <c r="E1" s="8"/>
      <c r="F1" s="8"/>
      <c r="G1" s="947"/>
      <c r="H1" s="947" t="s">
        <v>884</v>
      </c>
      <c r="I1" s="948"/>
      <c r="J1" s="949"/>
    </row>
    <row r="2" spans="1:11" ht="21">
      <c r="A2" s="1010" t="s">
        <v>699</v>
      </c>
      <c r="B2" s="1011"/>
      <c r="C2" s="1011"/>
      <c r="D2" s="1011"/>
      <c r="E2" s="1009"/>
      <c r="F2" s="1009"/>
      <c r="G2" s="949"/>
      <c r="H2" s="949" t="s">
        <v>886</v>
      </c>
      <c r="I2" s="949"/>
      <c r="J2" s="949"/>
    </row>
    <row r="3" spans="1:11" ht="15.75">
      <c r="A3" s="1012" t="s">
        <v>368</v>
      </c>
      <c r="B3" s="1008"/>
      <c r="C3" s="1008"/>
      <c r="D3" s="1008"/>
      <c r="E3" s="1009"/>
      <c r="F3" s="1009"/>
      <c r="H3" s="950" t="s">
        <v>885</v>
      </c>
      <c r="I3" s="951"/>
      <c r="J3" s="951"/>
      <c r="K3" s="952"/>
    </row>
    <row r="4" spans="1:11" ht="15.75">
      <c r="A4" s="1007" t="s">
        <v>222</v>
      </c>
      <c r="B4" s="1008"/>
      <c r="C4" s="1008"/>
      <c r="D4" s="1008"/>
      <c r="E4" s="1009"/>
      <c r="F4" s="1009"/>
    </row>
    <row r="5" spans="1:11" ht="15.75">
      <c r="A5" s="1007" t="s">
        <v>274</v>
      </c>
      <c r="B5" s="1008"/>
      <c r="C5" s="1008"/>
      <c r="D5" s="1008"/>
      <c r="E5" s="1009"/>
      <c r="F5" s="1009"/>
    </row>
    <row r="6" spans="1:11" ht="15.75">
      <c r="A6" s="1007" t="s">
        <v>201</v>
      </c>
      <c r="B6" s="1008"/>
      <c r="C6" s="1008"/>
      <c r="D6" s="1008"/>
      <c r="E6" s="1009"/>
      <c r="F6" s="1009"/>
    </row>
    <row r="7" spans="1:11" ht="18.75" thickBot="1">
      <c r="A7" s="6" t="s">
        <v>669</v>
      </c>
      <c r="B7" s="11"/>
      <c r="C7" s="5"/>
      <c r="D7" s="4"/>
      <c r="G7" s="10"/>
    </row>
    <row r="8" spans="1:11" ht="15" customHeight="1">
      <c r="A8" s="21" t="s">
        <v>0</v>
      </c>
      <c r="B8" s="15" t="s">
        <v>1</v>
      </c>
      <c r="C8" s="22" t="s">
        <v>2</v>
      </c>
      <c r="D8" s="23"/>
      <c r="E8" s="15" t="s">
        <v>3</v>
      </c>
      <c r="F8" s="15" t="s">
        <v>307</v>
      </c>
      <c r="G8" s="15" t="s">
        <v>309</v>
      </c>
      <c r="H8" s="98" t="s">
        <v>311</v>
      </c>
      <c r="I8" s="99" t="s">
        <v>311</v>
      </c>
    </row>
    <row r="9" spans="1:11">
      <c r="A9" s="24" t="s">
        <v>4</v>
      </c>
      <c r="B9" s="16" t="s">
        <v>5</v>
      </c>
      <c r="C9" s="25" t="s">
        <v>6</v>
      </c>
      <c r="D9" s="26" t="s">
        <v>7</v>
      </c>
      <c r="E9" s="16" t="s">
        <v>220</v>
      </c>
      <c r="F9" s="16" t="s">
        <v>308</v>
      </c>
      <c r="G9" s="16" t="s">
        <v>310</v>
      </c>
      <c r="H9" s="100" t="s">
        <v>312</v>
      </c>
      <c r="I9" s="101" t="s">
        <v>313</v>
      </c>
    </row>
    <row r="10" spans="1:11" ht="15.75" thickBot="1">
      <c r="A10" s="24" t="s">
        <v>8</v>
      </c>
      <c r="B10" s="16" t="s">
        <v>9</v>
      </c>
      <c r="C10" s="25"/>
      <c r="D10" s="26"/>
      <c r="E10" s="17" t="s">
        <v>289</v>
      </c>
      <c r="F10" s="17" t="s">
        <v>700</v>
      </c>
      <c r="G10" s="97" t="str">
        <f>F10</f>
        <v>k 31.12.2024</v>
      </c>
      <c r="H10" s="102" t="s">
        <v>200</v>
      </c>
      <c r="I10" s="103" t="s">
        <v>200</v>
      </c>
    </row>
    <row r="11" spans="1:11" ht="15.75">
      <c r="A11" s="173" t="s">
        <v>10</v>
      </c>
      <c r="B11" s="226"/>
      <c r="C11" s="175"/>
      <c r="D11" s="176"/>
      <c r="E11" s="227"/>
      <c r="F11" s="227"/>
      <c r="G11" s="158"/>
      <c r="H11" s="228"/>
      <c r="I11" s="229"/>
      <c r="J11" s="14"/>
    </row>
    <row r="12" spans="1:11">
      <c r="A12" s="230" t="s">
        <v>253</v>
      </c>
      <c r="B12" s="231" t="s">
        <v>252</v>
      </c>
      <c r="C12" s="232"/>
      <c r="D12" s="231"/>
      <c r="E12" s="233">
        <f>SUM(E13:E13)</f>
        <v>3150</v>
      </c>
      <c r="F12" s="94">
        <f>SUM(F13:F13)</f>
        <v>4199.1000000000004</v>
      </c>
      <c r="G12" s="90">
        <f>SUM(G13)</f>
        <v>2000</v>
      </c>
      <c r="H12" s="130">
        <f>(G12/E12)*100</f>
        <v>63.492063492063487</v>
      </c>
      <c r="I12" s="131">
        <f>(G12/F12)*100</f>
        <v>47.629253887737846</v>
      </c>
    </row>
    <row r="13" spans="1:11" ht="15.75">
      <c r="A13" s="234"/>
      <c r="B13" s="235"/>
      <c r="C13" s="207" t="s">
        <v>211</v>
      </c>
      <c r="D13" s="207" t="s">
        <v>11</v>
      </c>
      <c r="E13" s="89">
        <v>3150</v>
      </c>
      <c r="F13" s="137">
        <v>4199.1000000000004</v>
      </c>
      <c r="G13" s="89">
        <v>2000</v>
      </c>
      <c r="H13" s="132">
        <f>(G13/E13)*100</f>
        <v>63.492063492063487</v>
      </c>
      <c r="I13" s="133">
        <f>(G13/F13)*100</f>
        <v>47.629253887737846</v>
      </c>
      <c r="J13" s="14"/>
    </row>
    <row r="14" spans="1:11" ht="15.75">
      <c r="A14" s="27"/>
      <c r="B14" s="28"/>
      <c r="C14" s="29"/>
      <c r="D14" s="30"/>
      <c r="E14" s="90"/>
      <c r="F14" s="123"/>
      <c r="G14" s="90"/>
      <c r="H14" s="105"/>
      <c r="I14" s="106"/>
    </row>
    <row r="15" spans="1:11">
      <c r="A15" s="208" t="s">
        <v>12</v>
      </c>
      <c r="B15" s="1005" t="s">
        <v>196</v>
      </c>
      <c r="C15" s="1005"/>
      <c r="D15" s="1006"/>
      <c r="E15" s="91">
        <f>E16+E19</f>
        <v>16209</v>
      </c>
      <c r="F15" s="138">
        <f>F16+F19</f>
        <v>10019</v>
      </c>
      <c r="G15" s="91">
        <f>G16+G19</f>
        <v>7763</v>
      </c>
      <c r="H15" s="130">
        <f t="shared" ref="H15:H24" si="0">(G15/E15)*100</f>
        <v>47.893145783206862</v>
      </c>
      <c r="I15" s="131">
        <f t="shared" ref="I15:I24" si="1">(G15/F15)*100</f>
        <v>77.482782712845591</v>
      </c>
    </row>
    <row r="16" spans="1:11">
      <c r="A16" s="208"/>
      <c r="B16" s="209"/>
      <c r="C16" s="209"/>
      <c r="D16" s="210"/>
      <c r="E16" s="91">
        <f>SUM(E17:E18)</f>
        <v>339</v>
      </c>
      <c r="F16" s="138">
        <f>SUM(F17:F18)</f>
        <v>1839</v>
      </c>
      <c r="G16" s="91">
        <f>SUM(G17:G18)</f>
        <v>1634</v>
      </c>
      <c r="H16" s="130">
        <f t="shared" si="0"/>
        <v>482.00589970501477</v>
      </c>
      <c r="I16" s="131">
        <f t="shared" si="1"/>
        <v>88.852637302882002</v>
      </c>
    </row>
    <row r="17" spans="1:11">
      <c r="A17" s="205"/>
      <c r="B17" s="206"/>
      <c r="C17" s="207" t="s">
        <v>13</v>
      </c>
      <c r="D17" s="207" t="s">
        <v>11</v>
      </c>
      <c r="E17" s="89">
        <v>48</v>
      </c>
      <c r="F17" s="137">
        <v>48</v>
      </c>
      <c r="G17" s="89">
        <v>0</v>
      </c>
      <c r="H17" s="132">
        <f t="shared" si="0"/>
        <v>0</v>
      </c>
      <c r="I17" s="133">
        <f t="shared" si="1"/>
        <v>0</v>
      </c>
    </row>
    <row r="18" spans="1:11">
      <c r="A18" s="205"/>
      <c r="B18" s="206"/>
      <c r="C18" s="207" t="s">
        <v>14</v>
      </c>
      <c r="D18" s="207" t="s">
        <v>11</v>
      </c>
      <c r="E18" s="89">
        <v>291</v>
      </c>
      <c r="F18" s="137">
        <v>1791</v>
      </c>
      <c r="G18" s="89">
        <v>1634</v>
      </c>
      <c r="H18" s="132">
        <f t="shared" si="0"/>
        <v>561.51202749140884</v>
      </c>
      <c r="I18" s="133">
        <f t="shared" si="1"/>
        <v>91.233947515354558</v>
      </c>
    </row>
    <row r="19" spans="1:11">
      <c r="A19" s="211"/>
      <c r="B19" s="207"/>
      <c r="C19" s="219" t="s">
        <v>704</v>
      </c>
      <c r="D19" s="213"/>
      <c r="E19" s="90">
        <f>SUM(E20:E23)</f>
        <v>15870</v>
      </c>
      <c r="F19" s="123">
        <f>SUM(F20:F23)</f>
        <v>8180</v>
      </c>
      <c r="G19" s="90">
        <f>SUM(G20:G23)</f>
        <v>6129</v>
      </c>
      <c r="H19" s="130">
        <f t="shared" si="0"/>
        <v>38.620037807183365</v>
      </c>
      <c r="I19" s="131">
        <f t="shared" si="1"/>
        <v>74.926650366748177</v>
      </c>
    </row>
    <row r="20" spans="1:11">
      <c r="A20" s="211"/>
      <c r="B20" s="212"/>
      <c r="C20" s="207" t="s">
        <v>290</v>
      </c>
      <c r="D20" s="213" t="s">
        <v>11</v>
      </c>
      <c r="E20" s="89">
        <v>400</v>
      </c>
      <c r="F20" s="137">
        <v>404.4</v>
      </c>
      <c r="G20" s="89">
        <v>7</v>
      </c>
      <c r="H20" s="132">
        <f t="shared" si="0"/>
        <v>1.7500000000000002</v>
      </c>
      <c r="I20" s="133">
        <f t="shared" si="1"/>
        <v>1.7309594460929774</v>
      </c>
    </row>
    <row r="21" spans="1:11">
      <c r="A21" s="211"/>
      <c r="B21" s="212"/>
      <c r="C21" s="207" t="s">
        <v>701</v>
      </c>
      <c r="D21" s="213" t="s">
        <v>11</v>
      </c>
      <c r="E21" s="214">
        <v>10470</v>
      </c>
      <c r="F21" s="139">
        <v>5381.6</v>
      </c>
      <c r="G21" s="215">
        <v>3848</v>
      </c>
      <c r="H21" s="132">
        <f t="shared" si="0"/>
        <v>36.752626552053485</v>
      </c>
      <c r="I21" s="133">
        <f t="shared" si="1"/>
        <v>71.502898766166183</v>
      </c>
      <c r="K21" s="82"/>
    </row>
    <row r="22" spans="1:11">
      <c r="A22" s="216"/>
      <c r="B22" s="212"/>
      <c r="C22" s="207" t="s">
        <v>702</v>
      </c>
      <c r="D22" s="213" t="s">
        <v>11</v>
      </c>
      <c r="E22" s="214">
        <v>2500</v>
      </c>
      <c r="F22" s="139">
        <v>884</v>
      </c>
      <c r="G22" s="215">
        <v>884</v>
      </c>
      <c r="H22" s="217">
        <f t="shared" si="0"/>
        <v>35.36</v>
      </c>
      <c r="I22" s="218">
        <f t="shared" si="1"/>
        <v>100</v>
      </c>
    </row>
    <row r="23" spans="1:11" ht="15.75" thickBot="1">
      <c r="A23" s="220"/>
      <c r="B23" s="221"/>
      <c r="C23" s="207" t="s">
        <v>703</v>
      </c>
      <c r="D23" s="213" t="s">
        <v>11</v>
      </c>
      <c r="E23" s="214">
        <v>2500</v>
      </c>
      <c r="F23" s="139">
        <v>1510</v>
      </c>
      <c r="G23" s="215">
        <v>1390</v>
      </c>
      <c r="H23" s="217">
        <f t="shared" si="0"/>
        <v>55.600000000000009</v>
      </c>
      <c r="I23" s="218">
        <f t="shared" si="1"/>
        <v>92.05298013245033</v>
      </c>
    </row>
    <row r="24" spans="1:11" ht="16.5" thickBot="1">
      <c r="A24" s="222" t="s">
        <v>15</v>
      </c>
      <c r="B24" s="223"/>
      <c r="C24" s="224"/>
      <c r="D24" s="224"/>
      <c r="E24" s="225">
        <f>E12+E15</f>
        <v>19359</v>
      </c>
      <c r="F24" s="391">
        <f>F12+F15</f>
        <v>14218.1</v>
      </c>
      <c r="G24" s="225">
        <f>G12+G15</f>
        <v>9763</v>
      </c>
      <c r="H24" s="838">
        <f t="shared" si="0"/>
        <v>50.431323932021279</v>
      </c>
      <c r="I24" s="839">
        <f t="shared" si="1"/>
        <v>68.665996159824445</v>
      </c>
    </row>
    <row r="25" spans="1:11" ht="9.75" customHeight="1" thickBot="1">
      <c r="G25" s="190"/>
    </row>
    <row r="26" spans="1:11">
      <c r="A26" s="21" t="s">
        <v>0</v>
      </c>
      <c r="B26" s="15" t="s">
        <v>1</v>
      </c>
      <c r="C26" s="107" t="s">
        <v>2</v>
      </c>
      <c r="D26" s="23"/>
      <c r="E26" s="98" t="s">
        <v>3</v>
      </c>
      <c r="F26" s="98" t="s">
        <v>307</v>
      </c>
      <c r="G26" s="98" t="s">
        <v>309</v>
      </c>
      <c r="H26" s="98" t="s">
        <v>311</v>
      </c>
      <c r="I26" s="99" t="s">
        <v>311</v>
      </c>
    </row>
    <row r="27" spans="1:11">
      <c r="A27" s="24" t="s">
        <v>4</v>
      </c>
      <c r="B27" s="16" t="s">
        <v>5</v>
      </c>
      <c r="C27" s="108" t="s">
        <v>6</v>
      </c>
      <c r="D27" s="26" t="s">
        <v>7</v>
      </c>
      <c r="E27" s="100" t="s">
        <v>220</v>
      </c>
      <c r="F27" s="100" t="s">
        <v>314</v>
      </c>
      <c r="G27" s="100" t="s">
        <v>310</v>
      </c>
      <c r="H27" s="100" t="s">
        <v>312</v>
      </c>
      <c r="I27" s="101" t="s">
        <v>313</v>
      </c>
    </row>
    <row r="28" spans="1:11" ht="15.75" thickBot="1">
      <c r="A28" s="109" t="s">
        <v>8</v>
      </c>
      <c r="B28" s="17" t="s">
        <v>9</v>
      </c>
      <c r="C28" s="110"/>
      <c r="D28" s="37"/>
      <c r="E28" s="111" t="s">
        <v>289</v>
      </c>
      <c r="F28" s="102">
        <v>45657</v>
      </c>
      <c r="G28" s="102">
        <f>F28</f>
        <v>45657</v>
      </c>
      <c r="H28" s="102" t="s">
        <v>200</v>
      </c>
      <c r="I28" s="103" t="s">
        <v>200</v>
      </c>
    </row>
    <row r="29" spans="1:11" ht="15.75">
      <c r="A29" s="112" t="s">
        <v>315</v>
      </c>
      <c r="B29" s="113"/>
      <c r="C29" s="40"/>
      <c r="D29" s="114"/>
      <c r="E29" s="115"/>
      <c r="F29" s="116"/>
      <c r="G29" s="115"/>
      <c r="H29" s="117"/>
      <c r="I29" s="118"/>
    </row>
    <row r="30" spans="1:11">
      <c r="A30" s="249" t="s">
        <v>12</v>
      </c>
      <c r="B30" s="1002" t="s">
        <v>196</v>
      </c>
      <c r="C30" s="1003"/>
      <c r="D30" s="1004"/>
      <c r="E30" s="250">
        <f>SUM(E31:E40)</f>
        <v>13125</v>
      </c>
      <c r="F30" s="251">
        <f>SUM(F31:F40)</f>
        <v>150453</v>
      </c>
      <c r="G30" s="250">
        <f>SUM(G31:G40)</f>
        <v>12647</v>
      </c>
      <c r="H30" s="130">
        <f t="shared" ref="H30:H32" si="2">(G30/E30)*100</f>
        <v>96.358095238095245</v>
      </c>
      <c r="I30" s="131">
        <f t="shared" ref="I30:I34" si="3">(G30/F30)*100</f>
        <v>8.4059473722690807</v>
      </c>
    </row>
    <row r="31" spans="1:11" ht="28.5" customHeight="1">
      <c r="A31" s="295" t="s">
        <v>12</v>
      </c>
      <c r="B31" s="296" t="s">
        <v>712</v>
      </c>
      <c r="C31" s="244" t="s">
        <v>316</v>
      </c>
      <c r="D31" s="297" t="s">
        <v>11</v>
      </c>
      <c r="E31" s="237">
        <v>4500</v>
      </c>
      <c r="F31" s="238">
        <v>5700</v>
      </c>
      <c r="G31" s="237">
        <v>0</v>
      </c>
      <c r="H31" s="132">
        <f t="shared" si="2"/>
        <v>0</v>
      </c>
      <c r="I31" s="133">
        <f t="shared" si="3"/>
        <v>0</v>
      </c>
    </row>
    <row r="32" spans="1:11">
      <c r="A32" s="298" t="s">
        <v>12</v>
      </c>
      <c r="B32" s="236" t="s">
        <v>317</v>
      </c>
      <c r="C32" s="299" t="s">
        <v>318</v>
      </c>
      <c r="D32" s="300" t="s">
        <v>11</v>
      </c>
      <c r="E32" s="237">
        <v>1500</v>
      </c>
      <c r="F32" s="238">
        <v>1500</v>
      </c>
      <c r="G32" s="239">
        <v>0</v>
      </c>
      <c r="H32" s="132">
        <f t="shared" si="2"/>
        <v>0</v>
      </c>
      <c r="I32" s="133">
        <f t="shared" si="3"/>
        <v>0</v>
      </c>
    </row>
    <row r="33" spans="1:9">
      <c r="A33" s="240" t="s">
        <v>12</v>
      </c>
      <c r="B33" s="236" t="s">
        <v>707</v>
      </c>
      <c r="C33" s="246" t="s">
        <v>319</v>
      </c>
      <c r="D33" s="242" t="s">
        <v>11</v>
      </c>
      <c r="E33" s="237">
        <v>3125</v>
      </c>
      <c r="F33" s="238">
        <v>3125</v>
      </c>
      <c r="G33" s="239">
        <v>759</v>
      </c>
      <c r="H33" s="168">
        <f>(G33/E33)*100</f>
        <v>24.288</v>
      </c>
      <c r="I33" s="133">
        <f t="shared" si="3"/>
        <v>24.288</v>
      </c>
    </row>
    <row r="34" spans="1:9">
      <c r="A34" s="240" t="s">
        <v>12</v>
      </c>
      <c r="B34" s="247" t="s">
        <v>708</v>
      </c>
      <c r="C34" s="246" t="s">
        <v>322</v>
      </c>
      <c r="D34" s="242" t="s">
        <v>11</v>
      </c>
      <c r="E34" s="237">
        <v>1500</v>
      </c>
      <c r="F34" s="238">
        <v>1500</v>
      </c>
      <c r="G34" s="239">
        <v>268</v>
      </c>
      <c r="H34" s="168">
        <f t="shared" ref="H34" si="4">(G34/E34)*100</f>
        <v>17.866666666666667</v>
      </c>
      <c r="I34" s="133">
        <f t="shared" si="3"/>
        <v>17.866666666666667</v>
      </c>
    </row>
    <row r="35" spans="1:9">
      <c r="A35" s="240" t="s">
        <v>12</v>
      </c>
      <c r="B35" s="236" t="s">
        <v>414</v>
      </c>
      <c r="C35" s="244" t="s">
        <v>695</v>
      </c>
      <c r="D35" s="242" t="s">
        <v>11</v>
      </c>
      <c r="E35" s="237">
        <v>2500</v>
      </c>
      <c r="F35" s="238">
        <v>6300</v>
      </c>
      <c r="G35" s="245">
        <v>0</v>
      </c>
      <c r="H35" s="168">
        <f t="shared" ref="H35" si="5">(G35/E35)*100</f>
        <v>0</v>
      </c>
      <c r="I35" s="133">
        <f t="shared" ref="I35:I38" si="6">(G35/F35)*100</f>
        <v>0</v>
      </c>
    </row>
    <row r="36" spans="1:9">
      <c r="A36" s="240" t="s">
        <v>12</v>
      </c>
      <c r="B36" s="236" t="s">
        <v>705</v>
      </c>
      <c r="C36" s="241" t="s">
        <v>706</v>
      </c>
      <c r="D36" s="242" t="s">
        <v>11</v>
      </c>
      <c r="E36" s="237">
        <v>0</v>
      </c>
      <c r="F36" s="238">
        <v>1800</v>
      </c>
      <c r="G36" s="245">
        <v>0</v>
      </c>
      <c r="H36" s="243" t="s">
        <v>273</v>
      </c>
      <c r="I36" s="133">
        <f t="shared" ref="I36" si="7">(G36/F36)*100</f>
        <v>0</v>
      </c>
    </row>
    <row r="37" spans="1:9">
      <c r="A37" s="240" t="s">
        <v>12</v>
      </c>
      <c r="B37" s="236" t="s">
        <v>415</v>
      </c>
      <c r="C37" s="241" t="s">
        <v>416</v>
      </c>
      <c r="D37" s="242" t="s">
        <v>11</v>
      </c>
      <c r="E37" s="237">
        <v>0</v>
      </c>
      <c r="F37" s="238">
        <v>88536</v>
      </c>
      <c r="G37" s="135">
        <v>11620</v>
      </c>
      <c r="H37" s="243" t="s">
        <v>273</v>
      </c>
      <c r="I37" s="133">
        <f t="shared" si="6"/>
        <v>13.124604680581911</v>
      </c>
    </row>
    <row r="38" spans="1:9">
      <c r="A38" s="240" t="s">
        <v>12</v>
      </c>
      <c r="B38" s="236" t="s">
        <v>417</v>
      </c>
      <c r="C38" s="244" t="s">
        <v>418</v>
      </c>
      <c r="D38" s="242" t="s">
        <v>11</v>
      </c>
      <c r="E38" s="237">
        <v>0</v>
      </c>
      <c r="F38" s="238">
        <v>98.1</v>
      </c>
      <c r="G38" s="245">
        <v>0</v>
      </c>
      <c r="H38" s="243" t="s">
        <v>273</v>
      </c>
      <c r="I38" s="133">
        <f t="shared" si="6"/>
        <v>0</v>
      </c>
    </row>
    <row r="39" spans="1:9">
      <c r="A39" s="240" t="s">
        <v>12</v>
      </c>
      <c r="B39" s="236" t="s">
        <v>509</v>
      </c>
      <c r="C39" s="244" t="s">
        <v>510</v>
      </c>
      <c r="D39" s="242" t="s">
        <v>11</v>
      </c>
      <c r="E39" s="237">
        <v>0</v>
      </c>
      <c r="F39" s="238">
        <v>5000</v>
      </c>
      <c r="G39" s="245">
        <v>0</v>
      </c>
      <c r="H39" s="243" t="s">
        <v>273</v>
      </c>
      <c r="I39" s="133">
        <f t="shared" ref="I39:I40" si="8">(G39/F39)*100</f>
        <v>0</v>
      </c>
    </row>
    <row r="40" spans="1:9" ht="15.75" thickBot="1">
      <c r="A40" s="240" t="s">
        <v>12</v>
      </c>
      <c r="B40" s="236" t="s">
        <v>577</v>
      </c>
      <c r="C40" s="244" t="s">
        <v>419</v>
      </c>
      <c r="D40" s="242" t="s">
        <v>420</v>
      </c>
      <c r="E40" s="237">
        <v>0</v>
      </c>
      <c r="F40" s="238">
        <v>36893.9</v>
      </c>
      <c r="G40" s="245">
        <v>0</v>
      </c>
      <c r="H40" s="243" t="s">
        <v>273</v>
      </c>
      <c r="I40" s="133">
        <f t="shared" si="8"/>
        <v>0</v>
      </c>
    </row>
    <row r="41" spans="1:9" ht="16.5" thickBot="1">
      <c r="A41" s="252" t="s">
        <v>320</v>
      </c>
      <c r="B41" s="253"/>
      <c r="C41" s="253"/>
      <c r="D41" s="253"/>
      <c r="E41" s="254">
        <f>E30</f>
        <v>13125</v>
      </c>
      <c r="F41" s="354">
        <f>F30</f>
        <v>150453</v>
      </c>
      <c r="G41" s="254">
        <f>G30</f>
        <v>12647</v>
      </c>
      <c r="H41" s="255">
        <f>(G41/E41)*100</f>
        <v>96.358095238095245</v>
      </c>
      <c r="I41" s="256">
        <f>G41/F41*100</f>
        <v>8.4059473722690807</v>
      </c>
    </row>
    <row r="42" spans="1:9" ht="16.5" thickBot="1">
      <c r="A42" s="119"/>
      <c r="B42" s="119"/>
      <c r="C42" s="119"/>
      <c r="D42" s="119"/>
      <c r="E42" s="119"/>
      <c r="F42" s="120"/>
      <c r="G42" s="119"/>
      <c r="H42" s="121"/>
      <c r="I42" s="121"/>
    </row>
    <row r="43" spans="1:9" ht="16.5" thickBot="1">
      <c r="A43" s="352" t="s">
        <v>321</v>
      </c>
      <c r="B43" s="353"/>
      <c r="C43" s="224"/>
      <c r="D43" s="253"/>
      <c r="E43" s="254">
        <f>E24+E41</f>
        <v>32484</v>
      </c>
      <c r="F43" s="354">
        <f>F24+F41</f>
        <v>164671.1</v>
      </c>
      <c r="G43" s="254">
        <f>G24+G41</f>
        <v>22410</v>
      </c>
      <c r="H43" s="255">
        <f>(G43/E43)*100</f>
        <v>68.987809383080901</v>
      </c>
      <c r="I43" s="355">
        <f>(G43/F43)*100</f>
        <v>13.608945346208291</v>
      </c>
    </row>
  </sheetData>
  <mergeCells count="7">
    <mergeCell ref="B30:D30"/>
    <mergeCell ref="B15:D15"/>
    <mergeCell ref="A5:F5"/>
    <mergeCell ref="A6:F6"/>
    <mergeCell ref="A2:F2"/>
    <mergeCell ref="A3:F3"/>
    <mergeCell ref="A4:F4"/>
  </mergeCells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zoomScaleNormal="100" workbookViewId="0">
      <selection activeCell="N29" sqref="N29"/>
    </sheetView>
  </sheetViews>
  <sheetFormatPr defaultRowHeight="15"/>
  <cols>
    <col min="1" max="1" width="12.7109375" style="8" customWidth="1"/>
    <col min="2" max="2" width="15.140625" style="8" customWidth="1"/>
    <col min="3" max="3" width="39.42578125" style="8" customWidth="1"/>
    <col min="4" max="4" width="41.7109375" style="8" customWidth="1"/>
    <col min="5" max="5" width="13.140625" style="8" customWidth="1"/>
    <col min="6" max="6" width="14.7109375" style="8" customWidth="1"/>
    <col min="7" max="7" width="12.85546875" style="8" customWidth="1"/>
    <col min="8" max="16384" width="9.140625" style="8"/>
  </cols>
  <sheetData>
    <row r="1" spans="1:9" ht="16.5" thickBot="1">
      <c r="A1" s="78" t="s">
        <v>670</v>
      </c>
      <c r="B1" s="79"/>
      <c r="C1" s="79"/>
      <c r="D1" s="80"/>
      <c r="I1" s="81" t="s">
        <v>860</v>
      </c>
    </row>
    <row r="2" spans="1:9">
      <c r="A2" s="31" t="s">
        <v>0</v>
      </c>
      <c r="B2" s="15" t="s">
        <v>1</v>
      </c>
      <c r="C2" s="32" t="s">
        <v>2</v>
      </c>
      <c r="D2" s="23"/>
      <c r="E2" s="15" t="s">
        <v>3</v>
      </c>
      <c r="F2" s="15" t="s">
        <v>307</v>
      </c>
      <c r="G2" s="15" t="s">
        <v>309</v>
      </c>
      <c r="H2" s="124" t="s">
        <v>311</v>
      </c>
      <c r="I2" s="99" t="s">
        <v>311</v>
      </c>
    </row>
    <row r="3" spans="1:9">
      <c r="A3" s="33" t="s">
        <v>4</v>
      </c>
      <c r="B3" s="16" t="s">
        <v>5</v>
      </c>
      <c r="C3" s="34" t="s">
        <v>6</v>
      </c>
      <c r="D3" s="26" t="s">
        <v>7</v>
      </c>
      <c r="E3" s="16" t="s">
        <v>220</v>
      </c>
      <c r="F3" s="16" t="s">
        <v>314</v>
      </c>
      <c r="G3" s="16" t="s">
        <v>310</v>
      </c>
      <c r="H3" s="125" t="s">
        <v>312</v>
      </c>
      <c r="I3" s="101" t="s">
        <v>313</v>
      </c>
    </row>
    <row r="4" spans="1:9" ht="15.75" thickBot="1">
      <c r="A4" s="35" t="s">
        <v>8</v>
      </c>
      <c r="B4" s="17" t="s">
        <v>9</v>
      </c>
      <c r="C4" s="36"/>
      <c r="D4" s="37"/>
      <c r="E4" s="17" t="s">
        <v>289</v>
      </c>
      <c r="F4" s="97">
        <v>45657</v>
      </c>
      <c r="G4" s="97">
        <f>F4</f>
        <v>45657</v>
      </c>
      <c r="H4" s="126" t="s">
        <v>200</v>
      </c>
      <c r="I4" s="103" t="s">
        <v>200</v>
      </c>
    </row>
    <row r="5" spans="1:9" ht="15.75">
      <c r="A5" s="38" t="s">
        <v>10</v>
      </c>
      <c r="B5" s="39"/>
      <c r="C5" s="40"/>
      <c r="D5" s="41"/>
      <c r="E5" s="18"/>
      <c r="F5" s="18"/>
      <c r="G5" s="20"/>
      <c r="H5" s="127"/>
      <c r="I5" s="74"/>
    </row>
    <row r="6" spans="1:9" customFormat="1">
      <c r="A6" s="263" t="s">
        <v>16</v>
      </c>
      <c r="B6" s="264" t="s">
        <v>237</v>
      </c>
      <c r="C6" s="265"/>
      <c r="D6" s="266"/>
      <c r="E6" s="90">
        <f>SUM(E7:E13)</f>
        <v>133356</v>
      </c>
      <c r="F6" s="123">
        <f>SUM(F7:F13)</f>
        <v>120176</v>
      </c>
      <c r="G6" s="90">
        <f>SUM(G7:G13)</f>
        <v>102621</v>
      </c>
      <c r="H6" s="267">
        <f>G6/E6*100</f>
        <v>76.952668046432109</v>
      </c>
      <c r="I6" s="268">
        <f>G6/F6*100</f>
        <v>85.392258021568367</v>
      </c>
    </row>
    <row r="7" spans="1:9" customFormat="1">
      <c r="A7" s="260"/>
      <c r="B7" s="162"/>
      <c r="C7" s="162" t="s">
        <v>17</v>
      </c>
      <c r="D7" s="162" t="s">
        <v>18</v>
      </c>
      <c r="E7" s="261">
        <v>10000</v>
      </c>
      <c r="F7" s="262">
        <v>11500</v>
      </c>
      <c r="G7" s="89">
        <v>11452</v>
      </c>
      <c r="H7" s="259">
        <f>G7/E7*100</f>
        <v>114.52</v>
      </c>
      <c r="I7" s="142">
        <f>G7/F7*100</f>
        <v>99.582608695652169</v>
      </c>
    </row>
    <row r="8" spans="1:9" customFormat="1">
      <c r="A8" s="160"/>
      <c r="B8" s="162"/>
      <c r="C8" s="162" t="s">
        <v>195</v>
      </c>
      <c r="D8" s="162" t="s">
        <v>19</v>
      </c>
      <c r="E8" s="261">
        <v>4500</v>
      </c>
      <c r="F8" s="262">
        <v>3550</v>
      </c>
      <c r="G8" s="89">
        <v>3195</v>
      </c>
      <c r="H8" s="259">
        <f t="shared" ref="H8:H13" si="0">G8/E8*100</f>
        <v>71</v>
      </c>
      <c r="I8" s="142">
        <f t="shared" ref="I8:I13" si="1">G8/F8*100</f>
        <v>90</v>
      </c>
    </row>
    <row r="9" spans="1:9" customFormat="1">
      <c r="A9" s="160"/>
      <c r="B9" s="162"/>
      <c r="C9" s="162" t="s">
        <v>20</v>
      </c>
      <c r="D9" s="162" t="s">
        <v>21</v>
      </c>
      <c r="E9" s="261">
        <v>800</v>
      </c>
      <c r="F9" s="262">
        <v>720</v>
      </c>
      <c r="G9" s="89">
        <v>157</v>
      </c>
      <c r="H9" s="259">
        <f t="shared" si="0"/>
        <v>19.625</v>
      </c>
      <c r="I9" s="142">
        <f t="shared" si="1"/>
        <v>21.805555555555557</v>
      </c>
    </row>
    <row r="10" spans="1:9" customFormat="1">
      <c r="A10" s="260"/>
      <c r="B10" s="161"/>
      <c r="C10" s="162" t="s">
        <v>235</v>
      </c>
      <c r="D10" s="162" t="s">
        <v>22</v>
      </c>
      <c r="E10" s="261">
        <v>89390</v>
      </c>
      <c r="F10" s="262">
        <v>76340</v>
      </c>
      <c r="G10" s="89">
        <v>65456</v>
      </c>
      <c r="H10" s="259">
        <f t="shared" si="0"/>
        <v>73.225192974605662</v>
      </c>
      <c r="I10" s="142">
        <f t="shared" si="1"/>
        <v>85.7427298925858</v>
      </c>
    </row>
    <row r="11" spans="1:9" customFormat="1">
      <c r="A11" s="260"/>
      <c r="B11" s="257"/>
      <c r="C11" s="258" t="s">
        <v>212</v>
      </c>
      <c r="D11" s="258" t="s">
        <v>23</v>
      </c>
      <c r="E11" s="261">
        <v>11500</v>
      </c>
      <c r="F11" s="262">
        <v>7000</v>
      </c>
      <c r="G11" s="89">
        <v>1655</v>
      </c>
      <c r="H11" s="259">
        <f t="shared" si="0"/>
        <v>14.391304347826086</v>
      </c>
      <c r="I11" s="142">
        <f t="shared" si="1"/>
        <v>23.642857142857142</v>
      </c>
    </row>
    <row r="12" spans="1:9" customFormat="1">
      <c r="A12" s="581"/>
      <c r="B12" s="257"/>
      <c r="C12" s="258" t="s">
        <v>259</v>
      </c>
      <c r="D12" s="582" t="s">
        <v>260</v>
      </c>
      <c r="E12" s="583">
        <v>13556</v>
      </c>
      <c r="F12" s="584">
        <v>13556</v>
      </c>
      <c r="G12" s="89">
        <v>13556</v>
      </c>
      <c r="H12" s="259">
        <f t="shared" si="0"/>
        <v>100</v>
      </c>
      <c r="I12" s="142">
        <f t="shared" si="1"/>
        <v>100</v>
      </c>
    </row>
    <row r="13" spans="1:9" customFormat="1" ht="15.75" thickBot="1">
      <c r="A13" s="581"/>
      <c r="B13" s="257"/>
      <c r="C13" s="258" t="s">
        <v>223</v>
      </c>
      <c r="D13" s="582" t="s">
        <v>123</v>
      </c>
      <c r="E13" s="583">
        <v>3610</v>
      </c>
      <c r="F13" s="584">
        <v>7510</v>
      </c>
      <c r="G13" s="214">
        <v>7150</v>
      </c>
      <c r="H13" s="259">
        <f t="shared" si="0"/>
        <v>198.06094182825484</v>
      </c>
      <c r="I13" s="142">
        <f t="shared" si="1"/>
        <v>95.206391478029289</v>
      </c>
    </row>
    <row r="14" spans="1:9" customFormat="1" ht="16.5" thickBot="1">
      <c r="A14" s="1013" t="s">
        <v>15</v>
      </c>
      <c r="B14" s="1014"/>
      <c r="C14" s="1015"/>
      <c r="D14" s="269"/>
      <c r="E14" s="225">
        <f>E6</f>
        <v>133356</v>
      </c>
      <c r="F14" s="391">
        <f>F6</f>
        <v>120176</v>
      </c>
      <c r="G14" s="225">
        <f>G6</f>
        <v>102621</v>
      </c>
      <c r="H14" s="270">
        <f>G14/E14*100</f>
        <v>76.952668046432109</v>
      </c>
      <c r="I14" s="256">
        <f>G14/F14*100</f>
        <v>85.392258021568367</v>
      </c>
    </row>
    <row r="15" spans="1:9" ht="16.5" thickBot="1">
      <c r="A15" s="7"/>
      <c r="B15" s="7"/>
      <c r="C15" s="7"/>
      <c r="D15" s="7"/>
      <c r="E15" s="13"/>
      <c r="F15" s="585"/>
      <c r="G15" s="586"/>
      <c r="H15"/>
      <c r="I15"/>
    </row>
    <row r="16" spans="1:9">
      <c r="A16" s="145" t="s">
        <v>0</v>
      </c>
      <c r="B16" s="98" t="s">
        <v>1</v>
      </c>
      <c r="C16" s="146" t="s">
        <v>2</v>
      </c>
      <c r="D16" s="147"/>
      <c r="E16" s="98" t="s">
        <v>3</v>
      </c>
      <c r="F16" s="98" t="s">
        <v>307</v>
      </c>
      <c r="G16" s="98" t="s">
        <v>309</v>
      </c>
      <c r="H16" s="98" t="s">
        <v>311</v>
      </c>
      <c r="I16" s="99" t="s">
        <v>311</v>
      </c>
    </row>
    <row r="17" spans="1:11">
      <c r="A17" s="148" t="s">
        <v>4</v>
      </c>
      <c r="B17" s="100" t="s">
        <v>5</v>
      </c>
      <c r="C17" s="149" t="s">
        <v>6</v>
      </c>
      <c r="D17" s="150" t="s">
        <v>7</v>
      </c>
      <c r="E17" s="100" t="s">
        <v>220</v>
      </c>
      <c r="F17" s="100" t="s">
        <v>314</v>
      </c>
      <c r="G17" s="100" t="s">
        <v>310</v>
      </c>
      <c r="H17" s="100" t="s">
        <v>312</v>
      </c>
      <c r="I17" s="101" t="s">
        <v>313</v>
      </c>
      <c r="K17" s="75"/>
    </row>
    <row r="18" spans="1:11" ht="15.75" thickBot="1">
      <c r="A18" s="151" t="s">
        <v>8</v>
      </c>
      <c r="B18" s="111" t="s">
        <v>9</v>
      </c>
      <c r="C18" s="152"/>
      <c r="D18" s="153"/>
      <c r="E18" s="111" t="s">
        <v>289</v>
      </c>
      <c r="F18" s="102">
        <v>45657</v>
      </c>
      <c r="G18" s="102">
        <f>F18</f>
        <v>45657</v>
      </c>
      <c r="H18" s="102" t="s">
        <v>200</v>
      </c>
      <c r="I18" s="103" t="s">
        <v>200</v>
      </c>
    </row>
    <row r="19" spans="1:11" ht="15.75">
      <c r="A19" s="154" t="s">
        <v>315</v>
      </c>
      <c r="B19" s="117"/>
      <c r="C19" s="155"/>
      <c r="D19" s="156"/>
      <c r="E19" s="115"/>
      <c r="F19" s="116"/>
      <c r="G19" s="115"/>
      <c r="H19" s="117"/>
      <c r="I19" s="118"/>
    </row>
    <row r="20" spans="1:11">
      <c r="A20" s="249" t="s">
        <v>16</v>
      </c>
      <c r="B20" s="1003" t="s">
        <v>237</v>
      </c>
      <c r="C20" s="1003"/>
      <c r="D20" s="1003"/>
      <c r="E20" s="250">
        <f>SUM(E21:E32)</f>
        <v>1945</v>
      </c>
      <c r="F20" s="251">
        <f>SUM(F21:F32)</f>
        <v>19377.3</v>
      </c>
      <c r="G20" s="250">
        <f>SUM(G21:G32)</f>
        <v>2403</v>
      </c>
      <c r="H20" s="130">
        <f>(G20/E20)*100</f>
        <v>123.54755784061697</v>
      </c>
      <c r="I20" s="131">
        <f>(G20/F20)*100</f>
        <v>12.401108513570003</v>
      </c>
    </row>
    <row r="21" spans="1:11" customFormat="1" ht="15" customHeight="1">
      <c r="A21" s="122" t="s">
        <v>16</v>
      </c>
      <c r="B21" s="587" t="s">
        <v>326</v>
      </c>
      <c r="C21" s="258" t="s">
        <v>327</v>
      </c>
      <c r="D21" s="588" t="s">
        <v>22</v>
      </c>
      <c r="E21" s="237">
        <v>480</v>
      </c>
      <c r="F21" s="238">
        <v>480</v>
      </c>
      <c r="G21" s="237">
        <v>0</v>
      </c>
      <c r="H21" s="132">
        <f t="shared" ref="H21:H23" si="2">(G21/E21)*100</f>
        <v>0</v>
      </c>
      <c r="I21" s="133">
        <f t="shared" ref="I21:I25" si="3">(G21/F21)*100</f>
        <v>0</v>
      </c>
    </row>
    <row r="22" spans="1:11" customFormat="1" ht="27" customHeight="1">
      <c r="A22" s="122" t="s">
        <v>16</v>
      </c>
      <c r="B22" s="587" t="s">
        <v>324</v>
      </c>
      <c r="C22" s="589" t="s">
        <v>325</v>
      </c>
      <c r="D22" s="590" t="s">
        <v>22</v>
      </c>
      <c r="E22" s="237">
        <v>187</v>
      </c>
      <c r="F22" s="238">
        <v>187</v>
      </c>
      <c r="G22" s="237">
        <v>0</v>
      </c>
      <c r="H22" s="132">
        <f t="shared" si="2"/>
        <v>0</v>
      </c>
      <c r="I22" s="133">
        <f t="shared" si="3"/>
        <v>0</v>
      </c>
    </row>
    <row r="23" spans="1:11" customFormat="1">
      <c r="A23" s="122" t="s">
        <v>16</v>
      </c>
      <c r="B23" s="587" t="s">
        <v>323</v>
      </c>
      <c r="C23" s="589" t="s">
        <v>840</v>
      </c>
      <c r="D23" s="590" t="s">
        <v>22</v>
      </c>
      <c r="E23" s="237">
        <v>180</v>
      </c>
      <c r="F23" s="238">
        <v>180</v>
      </c>
      <c r="G23" s="237">
        <v>0</v>
      </c>
      <c r="H23" s="132">
        <f t="shared" si="2"/>
        <v>0</v>
      </c>
      <c r="I23" s="133">
        <f t="shared" si="3"/>
        <v>0</v>
      </c>
    </row>
    <row r="24" spans="1:11" customFormat="1" ht="15" customHeight="1">
      <c r="A24" s="122" t="s">
        <v>16</v>
      </c>
      <c r="B24" s="587" t="s">
        <v>429</v>
      </c>
      <c r="C24" s="589" t="s">
        <v>567</v>
      </c>
      <c r="D24" s="590" t="s">
        <v>22</v>
      </c>
      <c r="E24" s="237">
        <v>0</v>
      </c>
      <c r="F24" s="238">
        <v>242</v>
      </c>
      <c r="G24" s="237">
        <v>0</v>
      </c>
      <c r="H24" s="248" t="s">
        <v>273</v>
      </c>
      <c r="I24" s="133">
        <f t="shared" si="3"/>
        <v>0</v>
      </c>
    </row>
    <row r="25" spans="1:11" customFormat="1" ht="15" customHeight="1">
      <c r="A25" s="122" t="s">
        <v>16</v>
      </c>
      <c r="B25" s="591" t="s">
        <v>328</v>
      </c>
      <c r="C25" s="592" t="s">
        <v>516</v>
      </c>
      <c r="D25" s="590" t="s">
        <v>22</v>
      </c>
      <c r="E25" s="237">
        <v>1098</v>
      </c>
      <c r="F25" s="238">
        <v>5460.2</v>
      </c>
      <c r="G25" s="237">
        <v>1390</v>
      </c>
      <c r="H25" s="132">
        <f t="shared" ref="H25" si="4">(G25/E25)*100</f>
        <v>126.59380692167576</v>
      </c>
      <c r="I25" s="133">
        <f t="shared" si="3"/>
        <v>25.456942969122011</v>
      </c>
    </row>
    <row r="26" spans="1:11" customFormat="1">
      <c r="A26" s="122" t="s">
        <v>16</v>
      </c>
      <c r="B26" s="591" t="s">
        <v>402</v>
      </c>
      <c r="C26" s="592" t="s">
        <v>511</v>
      </c>
      <c r="D26" s="590" t="s">
        <v>22</v>
      </c>
      <c r="E26" s="237">
        <v>0</v>
      </c>
      <c r="F26" s="238">
        <v>1500</v>
      </c>
      <c r="G26" s="237">
        <v>0</v>
      </c>
      <c r="H26" s="248" t="s">
        <v>273</v>
      </c>
      <c r="I26" s="133">
        <f>(G26/F26)*100</f>
        <v>0</v>
      </c>
    </row>
    <row r="27" spans="1:11" customFormat="1">
      <c r="A27" s="122" t="s">
        <v>16</v>
      </c>
      <c r="B27" s="591" t="s">
        <v>512</v>
      </c>
      <c r="C27" s="592" t="s">
        <v>513</v>
      </c>
      <c r="D27" s="590" t="s">
        <v>22</v>
      </c>
      <c r="E27" s="237">
        <v>0</v>
      </c>
      <c r="F27" s="238">
        <v>618.1</v>
      </c>
      <c r="G27" s="237">
        <v>594</v>
      </c>
      <c r="H27" s="248" t="s">
        <v>273</v>
      </c>
      <c r="I27" s="133">
        <f t="shared" ref="I27:I28" si="5">(G27/F27)*100</f>
        <v>96.100954538100623</v>
      </c>
    </row>
    <row r="28" spans="1:11" customFormat="1">
      <c r="A28" s="122" t="s">
        <v>16</v>
      </c>
      <c r="B28" s="591" t="s">
        <v>404</v>
      </c>
      <c r="C28" s="592" t="s">
        <v>514</v>
      </c>
      <c r="D28" s="590" t="s">
        <v>22</v>
      </c>
      <c r="E28" s="237">
        <v>0</v>
      </c>
      <c r="F28" s="238">
        <v>9000</v>
      </c>
      <c r="G28" s="237">
        <v>0</v>
      </c>
      <c r="H28" s="248" t="s">
        <v>273</v>
      </c>
      <c r="I28" s="133">
        <f t="shared" si="5"/>
        <v>0</v>
      </c>
    </row>
    <row r="29" spans="1:11" customFormat="1" ht="26.25">
      <c r="A29" s="122" t="s">
        <v>16</v>
      </c>
      <c r="B29" s="591" t="s">
        <v>421</v>
      </c>
      <c r="C29" s="592" t="s">
        <v>609</v>
      </c>
      <c r="D29" s="593" t="s">
        <v>22</v>
      </c>
      <c r="E29" s="237">
        <v>0</v>
      </c>
      <c r="F29" s="238">
        <v>280</v>
      </c>
      <c r="G29" s="237">
        <v>0</v>
      </c>
      <c r="H29" s="248" t="s">
        <v>273</v>
      </c>
      <c r="I29" s="133">
        <f t="shared" ref="I29" si="6">(G29/F29)*100</f>
        <v>0</v>
      </c>
    </row>
    <row r="30" spans="1:11" customFormat="1" ht="26.25">
      <c r="A30" s="122" t="s">
        <v>16</v>
      </c>
      <c r="B30" s="591" t="s">
        <v>515</v>
      </c>
      <c r="C30" s="592" t="s">
        <v>566</v>
      </c>
      <c r="D30" s="593" t="s">
        <v>22</v>
      </c>
      <c r="E30" s="237">
        <v>0</v>
      </c>
      <c r="F30" s="238">
        <v>1000</v>
      </c>
      <c r="G30" s="237">
        <v>0</v>
      </c>
      <c r="H30" s="248" t="s">
        <v>273</v>
      </c>
      <c r="I30" s="133">
        <f t="shared" ref="I30:I32" si="7">(G30/F30)*100</f>
        <v>0</v>
      </c>
    </row>
    <row r="31" spans="1:11" customFormat="1" ht="27" customHeight="1">
      <c r="A31" s="122" t="s">
        <v>16</v>
      </c>
      <c r="B31" s="591" t="s">
        <v>607</v>
      </c>
      <c r="C31" s="592" t="s">
        <v>608</v>
      </c>
      <c r="D31" s="590" t="s">
        <v>22</v>
      </c>
      <c r="E31" s="274">
        <v>0</v>
      </c>
      <c r="F31" s="275">
        <v>250</v>
      </c>
      <c r="G31" s="274">
        <v>243</v>
      </c>
      <c r="H31" s="248" t="s">
        <v>273</v>
      </c>
      <c r="I31" s="133">
        <f t="shared" si="7"/>
        <v>97.2</v>
      </c>
    </row>
    <row r="32" spans="1:11" customFormat="1" ht="15.75" customHeight="1" thickBot="1">
      <c r="A32" s="271" t="s">
        <v>16</v>
      </c>
      <c r="B32" s="594" t="s">
        <v>709</v>
      </c>
      <c r="C32" s="595" t="s">
        <v>839</v>
      </c>
      <c r="D32" s="596" t="s">
        <v>838</v>
      </c>
      <c r="E32" s="272">
        <v>0</v>
      </c>
      <c r="F32" s="273">
        <v>180</v>
      </c>
      <c r="G32" s="272">
        <v>176</v>
      </c>
      <c r="H32" s="248" t="s">
        <v>273</v>
      </c>
      <c r="I32" s="133">
        <f t="shared" si="7"/>
        <v>97.777777777777771</v>
      </c>
    </row>
    <row r="33" spans="1:12" ht="16.5" thickBot="1">
      <c r="A33" s="276" t="s">
        <v>320</v>
      </c>
      <c r="B33" s="277"/>
      <c r="C33" s="277"/>
      <c r="D33" s="277"/>
      <c r="E33" s="278">
        <f>E20</f>
        <v>1945</v>
      </c>
      <c r="F33" s="347">
        <f>F20</f>
        <v>19377.3</v>
      </c>
      <c r="G33" s="278">
        <f>G20</f>
        <v>2403</v>
      </c>
      <c r="H33" s="279">
        <f>(G33/E33)*100</f>
        <v>123.54755784061697</v>
      </c>
      <c r="I33" s="280">
        <f>G33/F33*100</f>
        <v>12.401108513570003</v>
      </c>
    </row>
    <row r="34" spans="1:12" ht="16.5" thickBot="1">
      <c r="A34" s="119"/>
      <c r="B34" s="119"/>
      <c r="C34" s="119"/>
      <c r="D34" s="119"/>
      <c r="E34" s="119"/>
      <c r="F34" s="120"/>
      <c r="G34" s="119"/>
      <c r="H34" s="121"/>
      <c r="I34" s="121"/>
    </row>
    <row r="35" spans="1:12" ht="16.5" thickBot="1">
      <c r="A35" s="438" t="s">
        <v>671</v>
      </c>
      <c r="B35" s="439"/>
      <c r="C35" s="440"/>
      <c r="D35" s="277"/>
      <c r="E35" s="278">
        <f>E14+E33</f>
        <v>135301</v>
      </c>
      <c r="F35" s="347">
        <f>F14+F33</f>
        <v>139553.29999999999</v>
      </c>
      <c r="G35" s="278">
        <f>G14+G33</f>
        <v>105024</v>
      </c>
      <c r="H35" s="279">
        <f>(G35/E35)*100</f>
        <v>77.622486160486616</v>
      </c>
      <c r="I35" s="441">
        <f>(G35/F35)*100</f>
        <v>75.257267295004866</v>
      </c>
      <c r="J35"/>
      <c r="K35"/>
      <c r="L35"/>
    </row>
    <row r="36" spans="1:12">
      <c r="A36"/>
      <c r="B36"/>
      <c r="C36"/>
      <c r="D36"/>
      <c r="E36"/>
      <c r="F36"/>
      <c r="G36"/>
      <c r="H36"/>
      <c r="I36"/>
      <c r="J36"/>
      <c r="K36"/>
      <c r="L36"/>
    </row>
    <row r="43" spans="1:12" ht="30.75" customHeight="1"/>
    <row r="47" spans="1:12" ht="27" customHeight="1"/>
  </sheetData>
  <mergeCells count="2">
    <mergeCell ref="A14:C14"/>
    <mergeCell ref="B20:D2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2"/>
  <sheetViews>
    <sheetView zoomScaleNormal="100" workbookViewId="0">
      <selection activeCell="G30" sqref="G30"/>
    </sheetView>
  </sheetViews>
  <sheetFormatPr defaultRowHeight="15"/>
  <cols>
    <col min="1" max="1" width="8.7109375" customWidth="1"/>
    <col min="2" max="2" width="13.140625" customWidth="1"/>
    <col min="3" max="3" width="36.5703125" customWidth="1"/>
    <col min="4" max="4" width="39.7109375" customWidth="1"/>
    <col min="5" max="7" width="14.7109375" customWidth="1"/>
    <col min="8" max="9" width="10.7109375" customWidth="1"/>
    <col min="13" max="13" width="17.85546875" customWidth="1"/>
  </cols>
  <sheetData>
    <row r="1" spans="1:13" ht="18">
      <c r="C1" s="2"/>
    </row>
    <row r="2" spans="1:13" ht="15.75">
      <c r="A2" s="1" t="s">
        <v>672</v>
      </c>
      <c r="I2" s="8"/>
    </row>
    <row r="3" spans="1:13" ht="16.5" thickBot="1">
      <c r="A3" s="5"/>
      <c r="B3" s="6"/>
      <c r="C3" s="5"/>
      <c r="D3" s="5"/>
      <c r="E3" s="5"/>
      <c r="H3" s="10"/>
      <c r="I3" s="10" t="s">
        <v>859</v>
      </c>
    </row>
    <row r="4" spans="1:13">
      <c r="A4" s="31" t="s">
        <v>0</v>
      </c>
      <c r="B4" s="15" t="s">
        <v>1</v>
      </c>
      <c r="C4" s="32" t="s">
        <v>2</v>
      </c>
      <c r="D4" s="15"/>
      <c r="E4" s="15" t="s">
        <v>199</v>
      </c>
      <c r="F4" s="98" t="s">
        <v>307</v>
      </c>
      <c r="G4" s="128" t="s">
        <v>309</v>
      </c>
      <c r="H4" s="98" t="s">
        <v>311</v>
      </c>
      <c r="I4" s="99" t="s">
        <v>311</v>
      </c>
    </row>
    <row r="5" spans="1:13">
      <c r="A5" s="33" t="s">
        <v>4</v>
      </c>
      <c r="B5" s="16" t="s">
        <v>5</v>
      </c>
      <c r="C5" s="34" t="s">
        <v>6</v>
      </c>
      <c r="D5" s="26" t="s">
        <v>7</v>
      </c>
      <c r="E5" s="16" t="s">
        <v>190</v>
      </c>
      <c r="F5" s="100" t="s">
        <v>314</v>
      </c>
      <c r="G5" s="129" t="s">
        <v>310</v>
      </c>
      <c r="H5" s="100" t="s">
        <v>312</v>
      </c>
      <c r="I5" s="101" t="s">
        <v>313</v>
      </c>
    </row>
    <row r="6" spans="1:13" ht="15.75" thickBot="1">
      <c r="A6" s="35" t="s">
        <v>8</v>
      </c>
      <c r="B6" s="17" t="s">
        <v>9</v>
      </c>
      <c r="C6" s="36"/>
      <c r="D6" s="37"/>
      <c r="E6" s="17" t="s">
        <v>289</v>
      </c>
      <c r="F6" s="97">
        <v>45657</v>
      </c>
      <c r="G6" s="97">
        <v>45657</v>
      </c>
      <c r="H6" s="102" t="s">
        <v>200</v>
      </c>
      <c r="I6" s="103" t="s">
        <v>200</v>
      </c>
      <c r="M6" s="181"/>
    </row>
    <row r="7" spans="1:13" ht="15.75">
      <c r="A7" s="42" t="s">
        <v>10</v>
      </c>
      <c r="B7" s="43"/>
      <c r="C7" s="40"/>
      <c r="D7" s="44"/>
      <c r="E7" s="19"/>
      <c r="F7" s="19"/>
      <c r="G7" s="19"/>
      <c r="H7" s="104"/>
      <c r="I7" s="134"/>
    </row>
    <row r="8" spans="1:13">
      <c r="A8" s="230" t="s">
        <v>24</v>
      </c>
      <c r="B8" s="287" t="s">
        <v>25</v>
      </c>
      <c r="C8" s="288"/>
      <c r="D8" s="289"/>
      <c r="E8" s="233">
        <f>SUM(E9:E12)</f>
        <v>2840</v>
      </c>
      <c r="F8" s="94">
        <f>SUM(F9:F12)</f>
        <v>2990</v>
      </c>
      <c r="G8" s="233">
        <f>SUM(G9:G12)</f>
        <v>1509</v>
      </c>
      <c r="H8" s="130">
        <f>(G8/E8)*100</f>
        <v>53.133802816901408</v>
      </c>
      <c r="I8" s="131">
        <f>(G8/F8)*100</f>
        <v>50.468227424749166</v>
      </c>
    </row>
    <row r="9" spans="1:13">
      <c r="A9" s="160"/>
      <c r="B9" s="161"/>
      <c r="C9" s="286" t="s">
        <v>20</v>
      </c>
      <c r="D9" s="290" t="s">
        <v>26</v>
      </c>
      <c r="E9" s="92">
        <v>880</v>
      </c>
      <c r="F9" s="93">
        <v>680</v>
      </c>
      <c r="G9" s="92">
        <v>394</v>
      </c>
      <c r="H9" s="132">
        <f>(G9/E9)*100</f>
        <v>44.772727272727273</v>
      </c>
      <c r="I9" s="133">
        <f>(G9/F9)*100</f>
        <v>57.941176470588239</v>
      </c>
      <c r="J9" s="12"/>
    </row>
    <row r="10" spans="1:13" ht="15" customHeight="1">
      <c r="A10" s="281"/>
      <c r="B10" s="161"/>
      <c r="C10" s="282" t="s">
        <v>231</v>
      </c>
      <c r="D10" s="283" t="s">
        <v>26</v>
      </c>
      <c r="E10" s="284">
        <v>1100</v>
      </c>
      <c r="F10" s="285">
        <v>1450</v>
      </c>
      <c r="G10" s="284">
        <v>879</v>
      </c>
      <c r="H10" s="132">
        <f t="shared" ref="H10:H11" si="0">(G10/E10)*100</f>
        <v>79.909090909090907</v>
      </c>
      <c r="I10" s="133">
        <f t="shared" ref="I10:I11" si="1">(G10/F10)*100</f>
        <v>60.620689655172413</v>
      </c>
    </row>
    <row r="11" spans="1:13" ht="15" customHeight="1">
      <c r="A11" s="281"/>
      <c r="B11" s="840"/>
      <c r="C11" s="286" t="s">
        <v>14</v>
      </c>
      <c r="D11" s="283" t="s">
        <v>26</v>
      </c>
      <c r="E11" s="284">
        <v>700</v>
      </c>
      <c r="F11" s="285">
        <v>700</v>
      </c>
      <c r="G11" s="284">
        <v>106</v>
      </c>
      <c r="H11" s="217">
        <f t="shared" si="0"/>
        <v>15.142857142857144</v>
      </c>
      <c r="I11" s="218">
        <f t="shared" si="1"/>
        <v>15.142857142857144</v>
      </c>
      <c r="K11" s="597"/>
    </row>
    <row r="12" spans="1:13" ht="15" customHeight="1" thickBot="1">
      <c r="A12" s="281"/>
      <c r="B12" s="840"/>
      <c r="C12" s="841" t="s">
        <v>243</v>
      </c>
      <c r="D12" s="842" t="s">
        <v>26</v>
      </c>
      <c r="E12" s="843">
        <v>160</v>
      </c>
      <c r="F12" s="844">
        <v>160</v>
      </c>
      <c r="G12" s="843">
        <v>130</v>
      </c>
      <c r="H12" s="217">
        <f t="shared" ref="H12:H13" si="2">(G12/E12)*100</f>
        <v>81.25</v>
      </c>
      <c r="I12" s="218">
        <f t="shared" ref="I12:I13" si="3">(G12/F12)*100</f>
        <v>81.25</v>
      </c>
    </row>
    <row r="13" spans="1:13" ht="16.5" customHeight="1" thickBot="1">
      <c r="A13" s="1016" t="s">
        <v>15</v>
      </c>
      <c r="B13" s="1017"/>
      <c r="C13" s="1018"/>
      <c r="D13" s="845"/>
      <c r="E13" s="225">
        <f>E8</f>
        <v>2840</v>
      </c>
      <c r="F13" s="391">
        <f>F8</f>
        <v>2990</v>
      </c>
      <c r="G13" s="225">
        <f>G8</f>
        <v>1509</v>
      </c>
      <c r="H13" s="846">
        <f t="shared" si="2"/>
        <v>53.133802816901408</v>
      </c>
      <c r="I13" s="847">
        <f t="shared" si="3"/>
        <v>50.468227424749166</v>
      </c>
    </row>
    <row r="14" spans="1:13" ht="15.75" thickBot="1"/>
    <row r="15" spans="1:13">
      <c r="A15" s="145" t="s">
        <v>0</v>
      </c>
      <c r="B15" s="98" t="s">
        <v>1</v>
      </c>
      <c r="C15" s="146" t="s">
        <v>2</v>
      </c>
      <c r="D15" s="147"/>
      <c r="E15" s="98" t="s">
        <v>199</v>
      </c>
      <c r="F15" s="98" t="s">
        <v>307</v>
      </c>
      <c r="G15" s="128" t="s">
        <v>309</v>
      </c>
      <c r="H15" s="98" t="s">
        <v>311</v>
      </c>
      <c r="I15" s="99" t="s">
        <v>311</v>
      </c>
    </row>
    <row r="16" spans="1:13">
      <c r="A16" s="148" t="s">
        <v>4</v>
      </c>
      <c r="B16" s="100" t="s">
        <v>5</v>
      </c>
      <c r="C16" s="149" t="s">
        <v>6</v>
      </c>
      <c r="D16" s="150" t="s">
        <v>7</v>
      </c>
      <c r="E16" s="100" t="s">
        <v>190</v>
      </c>
      <c r="F16" s="100" t="s">
        <v>314</v>
      </c>
      <c r="G16" s="129" t="s">
        <v>310</v>
      </c>
      <c r="H16" s="100" t="s">
        <v>312</v>
      </c>
      <c r="I16" s="101" t="s">
        <v>313</v>
      </c>
    </row>
    <row r="17" spans="1:9" ht="15.75" thickBot="1">
      <c r="A17" s="151" t="s">
        <v>8</v>
      </c>
      <c r="B17" s="111" t="s">
        <v>9</v>
      </c>
      <c r="C17" s="152"/>
      <c r="D17" s="153"/>
      <c r="E17" s="111" t="s">
        <v>289</v>
      </c>
      <c r="F17" s="102">
        <v>45657</v>
      </c>
      <c r="G17" s="102">
        <v>45657</v>
      </c>
      <c r="H17" s="102" t="s">
        <v>200</v>
      </c>
      <c r="I17" s="103" t="s">
        <v>200</v>
      </c>
    </row>
    <row r="18" spans="1:9" ht="15.75">
      <c r="A18" s="154" t="s">
        <v>315</v>
      </c>
      <c r="B18" s="117"/>
      <c r="C18" s="155"/>
      <c r="D18" s="156"/>
      <c r="E18" s="115"/>
      <c r="F18" s="116"/>
      <c r="G18" s="115"/>
      <c r="H18" s="117"/>
      <c r="I18" s="118"/>
    </row>
    <row r="19" spans="1:9">
      <c r="A19" s="249" t="s">
        <v>24</v>
      </c>
      <c r="B19" s="1003" t="s">
        <v>329</v>
      </c>
      <c r="C19" s="1003"/>
      <c r="D19" s="1003"/>
      <c r="E19" s="250">
        <f>SUM(E20:E29)</f>
        <v>15960</v>
      </c>
      <c r="F19" s="251">
        <f>SUM(F20:F29)</f>
        <v>52763.7</v>
      </c>
      <c r="G19" s="250">
        <f>SUM(G20:G29)</f>
        <v>4794</v>
      </c>
      <c r="H19" s="130">
        <f t="shared" ref="H19:H25" si="4">(G19/E19)*100</f>
        <v>30.037593984962406</v>
      </c>
      <c r="I19" s="131">
        <f t="shared" ref="I19:I29" si="5">(G19/F19)*100</f>
        <v>9.0857919365017992</v>
      </c>
    </row>
    <row r="20" spans="1:9">
      <c r="A20" s="291" t="s">
        <v>24</v>
      </c>
      <c r="B20" s="247" t="s">
        <v>333</v>
      </c>
      <c r="C20" s="848" t="s">
        <v>334</v>
      </c>
      <c r="D20" s="290" t="s">
        <v>26</v>
      </c>
      <c r="E20" s="284">
        <v>1000</v>
      </c>
      <c r="F20" s="285">
        <v>637</v>
      </c>
      <c r="G20" s="136">
        <v>0</v>
      </c>
      <c r="H20" s="168">
        <f t="shared" ref="H20:H23" si="6">(G20/E20)*100</f>
        <v>0</v>
      </c>
      <c r="I20" s="133">
        <f t="shared" ref="I20:I23" si="7">(G20/F20)*100</f>
        <v>0</v>
      </c>
    </row>
    <row r="21" spans="1:9" ht="15" customHeight="1">
      <c r="A21" s="291" t="s">
        <v>24</v>
      </c>
      <c r="B21" s="247" t="s">
        <v>330</v>
      </c>
      <c r="C21" s="292" t="s">
        <v>331</v>
      </c>
      <c r="D21" s="290" t="s">
        <v>26</v>
      </c>
      <c r="E21" s="284">
        <v>360</v>
      </c>
      <c r="F21" s="285">
        <v>360</v>
      </c>
      <c r="G21" s="136">
        <v>0</v>
      </c>
      <c r="H21" s="168">
        <f t="shared" si="6"/>
        <v>0</v>
      </c>
      <c r="I21" s="133">
        <f t="shared" si="7"/>
        <v>0</v>
      </c>
    </row>
    <row r="22" spans="1:9" ht="26.25">
      <c r="A22" s="291" t="s">
        <v>24</v>
      </c>
      <c r="B22" s="247" t="s">
        <v>710</v>
      </c>
      <c r="C22" s="292" t="s">
        <v>332</v>
      </c>
      <c r="D22" s="290" t="s">
        <v>26</v>
      </c>
      <c r="E22" s="284">
        <v>1500</v>
      </c>
      <c r="F22" s="285">
        <v>3600</v>
      </c>
      <c r="G22" s="136">
        <v>0</v>
      </c>
      <c r="H22" s="168">
        <f t="shared" si="6"/>
        <v>0</v>
      </c>
      <c r="I22" s="133">
        <f t="shared" si="7"/>
        <v>0</v>
      </c>
    </row>
    <row r="23" spans="1:9" ht="26.25">
      <c r="A23" s="291" t="s">
        <v>24</v>
      </c>
      <c r="B23" s="906" t="s">
        <v>730</v>
      </c>
      <c r="C23" s="907" t="s">
        <v>336</v>
      </c>
      <c r="D23" s="290" t="s">
        <v>26</v>
      </c>
      <c r="E23" s="284">
        <v>200</v>
      </c>
      <c r="F23" s="285">
        <f>200+1258.9</f>
        <v>1458.9</v>
      </c>
      <c r="G23" s="136">
        <v>0</v>
      </c>
      <c r="H23" s="168">
        <f t="shared" si="6"/>
        <v>0</v>
      </c>
      <c r="I23" s="133">
        <f t="shared" si="7"/>
        <v>0</v>
      </c>
    </row>
    <row r="24" spans="1:9" ht="15" customHeight="1">
      <c r="A24" s="291" t="s">
        <v>24</v>
      </c>
      <c r="B24" s="291" t="s">
        <v>422</v>
      </c>
      <c r="C24" s="292" t="s">
        <v>673</v>
      </c>
      <c r="D24" s="290" t="s">
        <v>26</v>
      </c>
      <c r="E24" s="284">
        <v>1000</v>
      </c>
      <c r="F24" s="285">
        <v>1000</v>
      </c>
      <c r="G24" s="274">
        <v>0</v>
      </c>
      <c r="H24" s="168">
        <f t="shared" si="4"/>
        <v>0</v>
      </c>
      <c r="I24" s="133">
        <f t="shared" si="5"/>
        <v>0</v>
      </c>
    </row>
    <row r="25" spans="1:9" ht="26.25">
      <c r="A25" s="291" t="s">
        <v>24</v>
      </c>
      <c r="B25" s="291" t="s">
        <v>423</v>
      </c>
      <c r="C25" s="292" t="s">
        <v>674</v>
      </c>
      <c r="D25" s="290" t="s">
        <v>26</v>
      </c>
      <c r="E25" s="284">
        <v>1000</v>
      </c>
      <c r="F25" s="285">
        <v>1000</v>
      </c>
      <c r="G25" s="849">
        <v>0</v>
      </c>
      <c r="H25" s="168">
        <f t="shared" si="4"/>
        <v>0</v>
      </c>
      <c r="I25" s="133">
        <f t="shared" si="5"/>
        <v>0</v>
      </c>
    </row>
    <row r="26" spans="1:9">
      <c r="A26" s="291" t="s">
        <v>24</v>
      </c>
      <c r="B26" s="291" t="s">
        <v>424</v>
      </c>
      <c r="C26" s="292" t="s">
        <v>675</v>
      </c>
      <c r="D26" s="290" t="s">
        <v>26</v>
      </c>
      <c r="E26" s="284">
        <v>6000</v>
      </c>
      <c r="F26" s="285">
        <v>4000.1</v>
      </c>
      <c r="G26" s="849">
        <v>0</v>
      </c>
      <c r="H26" s="168">
        <f>(G26/E26)*100</f>
        <v>0</v>
      </c>
      <c r="I26" s="133">
        <f t="shared" si="5"/>
        <v>0</v>
      </c>
    </row>
    <row r="27" spans="1:9">
      <c r="A27" s="291" t="s">
        <v>24</v>
      </c>
      <c r="B27" s="291" t="s">
        <v>711</v>
      </c>
      <c r="C27" s="292" t="s">
        <v>337</v>
      </c>
      <c r="D27" s="290" t="s">
        <v>26</v>
      </c>
      <c r="E27" s="284">
        <v>2900</v>
      </c>
      <c r="F27" s="285">
        <v>5900</v>
      </c>
      <c r="G27" s="849">
        <v>282</v>
      </c>
      <c r="H27" s="168">
        <f>(G27/E27)*100</f>
        <v>9.7241379310344822</v>
      </c>
      <c r="I27" s="133">
        <f t="shared" si="5"/>
        <v>4.7796610169491531</v>
      </c>
    </row>
    <row r="28" spans="1:9">
      <c r="A28" s="850" t="s">
        <v>24</v>
      </c>
      <c r="B28" s="850" t="s">
        <v>425</v>
      </c>
      <c r="C28" s="292" t="s">
        <v>338</v>
      </c>
      <c r="D28" s="290" t="s">
        <v>26</v>
      </c>
      <c r="E28" s="284">
        <v>2000</v>
      </c>
      <c r="F28" s="285">
        <v>1303</v>
      </c>
      <c r="G28" s="135">
        <v>0</v>
      </c>
      <c r="H28" s="293">
        <f t="shared" ref="H28" si="8">(G28/E28)*100</f>
        <v>0</v>
      </c>
      <c r="I28" s="218">
        <f t="shared" si="5"/>
        <v>0</v>
      </c>
    </row>
    <row r="29" spans="1:9" ht="15" customHeight="1" thickBot="1">
      <c r="A29" s="850" t="s">
        <v>24</v>
      </c>
      <c r="B29" s="850" t="s">
        <v>517</v>
      </c>
      <c r="C29" s="292" t="s">
        <v>518</v>
      </c>
      <c r="D29" s="290" t="s">
        <v>26</v>
      </c>
      <c r="E29" s="284">
        <v>0</v>
      </c>
      <c r="F29" s="285">
        <v>33504.699999999997</v>
      </c>
      <c r="G29" s="135">
        <v>4512</v>
      </c>
      <c r="H29" s="294" t="s">
        <v>273</v>
      </c>
      <c r="I29" s="218">
        <f t="shared" si="5"/>
        <v>13.466767349058491</v>
      </c>
    </row>
    <row r="30" spans="1:9" ht="16.5" thickBot="1">
      <c r="A30" s="276" t="s">
        <v>320</v>
      </c>
      <c r="B30" s="277"/>
      <c r="C30" s="277"/>
      <c r="D30" s="277"/>
      <c r="E30" s="278">
        <f>E19</f>
        <v>15960</v>
      </c>
      <c r="F30" s="347">
        <f>F19</f>
        <v>52763.7</v>
      </c>
      <c r="G30" s="278">
        <f>G19</f>
        <v>4794</v>
      </c>
      <c r="H30" s="279">
        <f>(G30/E30)*100</f>
        <v>30.037593984962406</v>
      </c>
      <c r="I30" s="280">
        <f>G30/F30*100</f>
        <v>9.0857919365017992</v>
      </c>
    </row>
    <row r="31" spans="1:9" ht="16.5" thickBot="1">
      <c r="A31" s="119"/>
      <c r="B31" s="119"/>
      <c r="C31" s="119"/>
      <c r="D31" s="119"/>
      <c r="E31" s="119"/>
      <c r="F31" s="120"/>
      <c r="G31" s="119"/>
      <c r="H31" s="121"/>
      <c r="I31" s="121"/>
    </row>
    <row r="32" spans="1:9" ht="16.5" thickBot="1">
      <c r="A32" s="438" t="s">
        <v>335</v>
      </c>
      <c r="B32" s="439"/>
      <c r="C32" s="440"/>
      <c r="D32" s="277"/>
      <c r="E32" s="278">
        <f>E13+E30</f>
        <v>18800</v>
      </c>
      <c r="F32" s="347">
        <f>F13+F30</f>
        <v>55753.7</v>
      </c>
      <c r="G32" s="278">
        <f>G13+G30</f>
        <v>6303</v>
      </c>
      <c r="H32" s="279">
        <f>(G32/E32)*100</f>
        <v>33.526595744680854</v>
      </c>
      <c r="I32" s="441">
        <f>(G32/F32)*100</f>
        <v>11.305079304153805</v>
      </c>
    </row>
  </sheetData>
  <mergeCells count="2">
    <mergeCell ref="A13:C13"/>
    <mergeCell ref="B19:D19"/>
  </mergeCells>
  <printOptions horizontalCentered="1"/>
  <pageMargins left="0.70866141732283472" right="0" top="0.39370078740157483" bottom="0.39370078740157483" header="0" footer="0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1B38-433B-4596-8E31-85745E103530}">
  <dimension ref="A2:Q363"/>
  <sheetViews>
    <sheetView topLeftCell="A289" zoomScale="115" zoomScaleNormal="115" workbookViewId="0">
      <selection activeCell="B288" sqref="B288"/>
    </sheetView>
  </sheetViews>
  <sheetFormatPr defaultRowHeight="15"/>
  <cols>
    <col min="1" max="1" width="6.5703125" customWidth="1"/>
    <col min="2" max="2" width="14.140625" customWidth="1"/>
    <col min="3" max="3" width="56.28515625" customWidth="1"/>
    <col min="4" max="4" width="29.140625" customWidth="1"/>
    <col min="5" max="5" width="12.7109375" customWidth="1"/>
    <col min="6" max="6" width="14.7109375" customWidth="1"/>
    <col min="7" max="7" width="11.42578125" customWidth="1"/>
    <col min="8" max="8" width="10.28515625" customWidth="1"/>
    <col min="9" max="9" width="9.140625" hidden="1" customWidth="1"/>
    <col min="10" max="10" width="22.85546875" hidden="1" customWidth="1"/>
    <col min="12" max="12" width="12.85546875" customWidth="1"/>
    <col min="13" max="13" width="15.28515625" style="95" customWidth="1"/>
    <col min="14" max="14" width="10.7109375" customWidth="1"/>
    <col min="15" max="15" width="13.28515625" customWidth="1"/>
    <col min="16" max="16" width="15.28515625" customWidth="1"/>
  </cols>
  <sheetData>
    <row r="2" spans="1:12" ht="15.75">
      <c r="A2" s="602" t="s">
        <v>676</v>
      </c>
      <c r="B2" s="604"/>
      <c r="C2" s="604"/>
      <c r="D2" s="604"/>
    </row>
    <row r="3" spans="1:12" ht="16.5" thickBot="1">
      <c r="A3" s="3"/>
      <c r="B3" s="602"/>
      <c r="C3" s="3"/>
      <c r="D3" s="3"/>
      <c r="G3" s="10"/>
      <c r="K3" s="10" t="s">
        <v>853</v>
      </c>
    </row>
    <row r="4" spans="1:12">
      <c r="A4" s="358" t="s">
        <v>0</v>
      </c>
      <c r="B4" s="360" t="s">
        <v>1</v>
      </c>
      <c r="C4" s="359" t="s">
        <v>2</v>
      </c>
      <c r="D4" s="361"/>
      <c r="E4" s="98" t="s">
        <v>199</v>
      </c>
      <c r="F4" s="98" t="s">
        <v>307</v>
      </c>
      <c r="G4" s="128" t="s">
        <v>309</v>
      </c>
      <c r="H4" s="128" t="s">
        <v>311</v>
      </c>
      <c r="I4" s="140" t="s">
        <v>311</v>
      </c>
      <c r="J4" s="605"/>
      <c r="K4" s="140" t="s">
        <v>311</v>
      </c>
    </row>
    <row r="5" spans="1:12">
      <c r="A5" s="362" t="s">
        <v>4</v>
      </c>
      <c r="B5" s="364" t="s">
        <v>5</v>
      </c>
      <c r="C5" s="363" t="s">
        <v>6</v>
      </c>
      <c r="D5" s="365" t="s">
        <v>7</v>
      </c>
      <c r="E5" s="100" t="s">
        <v>190</v>
      </c>
      <c r="F5" s="100" t="s">
        <v>314</v>
      </c>
      <c r="G5" s="129" t="s">
        <v>594</v>
      </c>
      <c r="H5" s="129" t="s">
        <v>312</v>
      </c>
      <c r="I5" s="141" t="s">
        <v>313</v>
      </c>
      <c r="K5" s="141" t="s">
        <v>313</v>
      </c>
    </row>
    <row r="6" spans="1:12" ht="12.75" customHeight="1" thickBot="1">
      <c r="A6" s="531" t="s">
        <v>8</v>
      </c>
      <c r="B6" s="368" t="s">
        <v>9</v>
      </c>
      <c r="C6" s="367"/>
      <c r="D6" s="369"/>
      <c r="E6" s="111" t="s">
        <v>289</v>
      </c>
      <c r="F6" s="102">
        <v>45657</v>
      </c>
      <c r="G6" s="102">
        <v>45657</v>
      </c>
      <c r="H6" s="606" t="s">
        <v>200</v>
      </c>
      <c r="I6" s="607" t="s">
        <v>200</v>
      </c>
      <c r="K6" s="607" t="s">
        <v>200</v>
      </c>
    </row>
    <row r="7" spans="1:12" ht="14.1" customHeight="1">
      <c r="A7" s="608" t="s">
        <v>10</v>
      </c>
      <c r="B7" s="609"/>
      <c r="C7" s="609"/>
      <c r="D7" s="610"/>
      <c r="E7" s="611"/>
      <c r="F7" s="611"/>
      <c r="G7" s="612"/>
      <c r="H7" s="612"/>
      <c r="I7" s="613"/>
      <c r="K7" s="134"/>
    </row>
    <row r="8" spans="1:12" ht="14.1" customHeight="1">
      <c r="A8" s="208" t="s">
        <v>27</v>
      </c>
      <c r="B8" s="955" t="s">
        <v>28</v>
      </c>
      <c r="C8" s="535"/>
      <c r="D8" s="956"/>
      <c r="E8" s="91">
        <f>E9+E73+E129+E136</f>
        <v>220851</v>
      </c>
      <c r="F8" s="138">
        <f>F9+F73+F129+F136</f>
        <v>283624.69999999995</v>
      </c>
      <c r="G8" s="91">
        <f>G9+G73+G129+G136</f>
        <v>283551.40000000002</v>
      </c>
      <c r="H8" s="614">
        <f>G8/E8*100</f>
        <v>128.39036273324552</v>
      </c>
      <c r="I8" s="614"/>
      <c r="J8" s="614"/>
      <c r="K8" s="268">
        <f>G8/F8*100</f>
        <v>99.97415598852993</v>
      </c>
    </row>
    <row r="9" spans="1:12" ht="13.5" customHeight="1">
      <c r="A9" s="957"/>
      <c r="B9" s="958"/>
      <c r="C9" s="959" t="s">
        <v>29</v>
      </c>
      <c r="D9" s="219"/>
      <c r="E9" s="233">
        <f>E10+E15+E18+E21+E24+E27+E30+E33+E36+E39+E42+E45+E53+E56+E59+E63+E66+E70</f>
        <v>38812</v>
      </c>
      <c r="F9" s="94">
        <f>F10+F15+F18+F21+F24+F27+F30+F33+F36+F39+F42+F45+F53+F56+F59+F63+F66+F70</f>
        <v>55944</v>
      </c>
      <c r="G9" s="233">
        <f t="shared" ref="G9" si="0">G10+G15+G18+G21+G24+G27+G30+G33+G36+G39+G42+G45+G53+G56+G59+G63+G66+G70</f>
        <v>55944</v>
      </c>
      <c r="H9" s="614">
        <f t="shared" ref="H9:H47" si="1">G9/E9*100</f>
        <v>144.1409873235082</v>
      </c>
      <c r="I9" s="614"/>
      <c r="J9" s="614"/>
      <c r="K9" s="268">
        <f t="shared" ref="K9:K47" si="2">G9/F9*100</f>
        <v>100</v>
      </c>
    </row>
    <row r="10" spans="1:12" ht="14.1" customHeight="1">
      <c r="A10" s="160"/>
      <c r="B10" s="615" t="s">
        <v>30</v>
      </c>
      <c r="C10" s="960" t="s">
        <v>221</v>
      </c>
      <c r="D10" s="162" t="s">
        <v>31</v>
      </c>
      <c r="E10" s="961">
        <v>5341</v>
      </c>
      <c r="F10" s="962">
        <v>6674.9</v>
      </c>
      <c r="G10" s="616">
        <v>6675</v>
      </c>
      <c r="H10" s="617">
        <f t="shared" si="1"/>
        <v>124.97659614304438</v>
      </c>
      <c r="I10" s="617"/>
      <c r="J10" s="617"/>
      <c r="K10" s="142">
        <f t="shared" si="2"/>
        <v>100.00149814978502</v>
      </c>
      <c r="L10" s="12"/>
    </row>
    <row r="11" spans="1:12" ht="13.5" customHeight="1">
      <c r="A11" s="160"/>
      <c r="B11" s="615"/>
      <c r="C11" s="618" t="s">
        <v>285</v>
      </c>
      <c r="D11" s="162"/>
      <c r="E11" s="550">
        <v>2440</v>
      </c>
      <c r="F11" s="543">
        <v>2440</v>
      </c>
      <c r="G11" s="550">
        <v>2440</v>
      </c>
      <c r="H11" s="617">
        <f t="shared" si="1"/>
        <v>100</v>
      </c>
      <c r="I11" s="617"/>
      <c r="J11" s="617"/>
      <c r="K11" s="142">
        <f t="shared" si="2"/>
        <v>100</v>
      </c>
      <c r="L11" s="181"/>
    </row>
    <row r="12" spans="1:12" ht="14.1" customHeight="1">
      <c r="A12" s="160"/>
      <c r="B12" s="615"/>
      <c r="C12" s="618" t="s">
        <v>213</v>
      </c>
      <c r="D12" s="162"/>
      <c r="E12" s="550">
        <v>1800</v>
      </c>
      <c r="F12" s="543">
        <v>1800</v>
      </c>
      <c r="G12" s="550">
        <v>1800</v>
      </c>
      <c r="H12" s="617">
        <f t="shared" si="1"/>
        <v>100</v>
      </c>
      <c r="I12" s="617"/>
      <c r="J12" s="617"/>
      <c r="K12" s="142">
        <f t="shared" si="2"/>
        <v>100</v>
      </c>
      <c r="L12" s="181"/>
    </row>
    <row r="13" spans="1:12" ht="14.1" customHeight="1">
      <c r="A13" s="160"/>
      <c r="B13" s="615"/>
      <c r="C13" s="618" t="s">
        <v>264</v>
      </c>
      <c r="D13" s="162"/>
      <c r="E13" s="550">
        <v>150</v>
      </c>
      <c r="F13" s="543">
        <v>150</v>
      </c>
      <c r="G13" s="550">
        <v>150</v>
      </c>
      <c r="H13" s="617">
        <f t="shared" si="1"/>
        <v>100</v>
      </c>
      <c r="I13" s="617"/>
      <c r="J13" s="617"/>
      <c r="K13" s="142">
        <f t="shared" si="2"/>
        <v>100</v>
      </c>
      <c r="L13" s="181"/>
    </row>
    <row r="14" spans="1:12" ht="14.1" customHeight="1">
      <c r="A14" s="160"/>
      <c r="B14" s="615"/>
      <c r="C14" s="618" t="s">
        <v>224</v>
      </c>
      <c r="D14" s="162"/>
      <c r="E14" s="550">
        <v>192</v>
      </c>
      <c r="F14" s="543">
        <v>194.1</v>
      </c>
      <c r="G14" s="550">
        <v>194</v>
      </c>
      <c r="H14" s="617">
        <f t="shared" si="1"/>
        <v>101.04166666666667</v>
      </c>
      <c r="I14" s="617"/>
      <c r="J14" s="617"/>
      <c r="K14" s="142">
        <f t="shared" si="2"/>
        <v>99.948480164863469</v>
      </c>
      <c r="L14" s="181"/>
    </row>
    <row r="15" spans="1:12" ht="14.1" customHeight="1">
      <c r="A15" s="160"/>
      <c r="B15" s="615" t="s">
        <v>32</v>
      </c>
      <c r="C15" s="619" t="s">
        <v>33</v>
      </c>
      <c r="D15" s="162" t="s">
        <v>31</v>
      </c>
      <c r="E15" s="620">
        <v>1307</v>
      </c>
      <c r="F15" s="963">
        <v>2171.9</v>
      </c>
      <c r="G15" s="483">
        <v>2172</v>
      </c>
      <c r="H15" s="617">
        <f t="shared" si="1"/>
        <v>166.18209640397859</v>
      </c>
      <c r="I15" s="617"/>
      <c r="J15" s="617"/>
      <c r="K15" s="142">
        <f t="shared" si="2"/>
        <v>100.00460426354805</v>
      </c>
      <c r="L15" s="181"/>
    </row>
    <row r="16" spans="1:12" ht="14.1" customHeight="1">
      <c r="A16" s="160"/>
      <c r="B16" s="615"/>
      <c r="C16" s="618" t="s">
        <v>285</v>
      </c>
      <c r="D16" s="162"/>
      <c r="E16" s="621">
        <v>782</v>
      </c>
      <c r="F16" s="964">
        <v>1077</v>
      </c>
      <c r="G16" s="965">
        <v>1077</v>
      </c>
      <c r="H16" s="617">
        <f t="shared" si="1"/>
        <v>137.72378516624042</v>
      </c>
      <c r="I16" s="617"/>
      <c r="J16" s="617"/>
      <c r="K16" s="142">
        <f t="shared" si="2"/>
        <v>100</v>
      </c>
      <c r="L16" s="181"/>
    </row>
    <row r="17" spans="1:12" ht="14.1" customHeight="1">
      <c r="A17" s="160"/>
      <c r="B17" s="615"/>
      <c r="C17" s="618" t="s">
        <v>224</v>
      </c>
      <c r="D17" s="162"/>
      <c r="E17" s="621">
        <v>17</v>
      </c>
      <c r="F17" s="964">
        <v>20.7</v>
      </c>
      <c r="G17" s="965">
        <v>21</v>
      </c>
      <c r="H17" s="617">
        <f t="shared" si="1"/>
        <v>123.52941176470588</v>
      </c>
      <c r="I17" s="617"/>
      <c r="J17" s="617"/>
      <c r="K17" s="142">
        <f t="shared" si="2"/>
        <v>101.44927536231884</v>
      </c>
      <c r="L17" s="181"/>
    </row>
    <row r="18" spans="1:12" ht="14.1" customHeight="1">
      <c r="A18" s="160"/>
      <c r="B18" s="615" t="s">
        <v>34</v>
      </c>
      <c r="C18" s="622" t="s">
        <v>35</v>
      </c>
      <c r="D18" s="162" t="s">
        <v>31</v>
      </c>
      <c r="E18" s="620">
        <v>2634</v>
      </c>
      <c r="F18" s="963">
        <v>3705.9</v>
      </c>
      <c r="G18" s="483">
        <v>3706</v>
      </c>
      <c r="H18" s="617">
        <f t="shared" si="1"/>
        <v>140.69855732725892</v>
      </c>
      <c r="I18" s="617"/>
      <c r="J18" s="617"/>
      <c r="K18" s="142">
        <f t="shared" si="2"/>
        <v>100.00269839984888</v>
      </c>
      <c r="L18" s="181"/>
    </row>
    <row r="19" spans="1:12" ht="14.1" customHeight="1">
      <c r="A19" s="160"/>
      <c r="B19" s="615"/>
      <c r="C19" s="618" t="s">
        <v>285</v>
      </c>
      <c r="D19" s="162"/>
      <c r="E19" s="621">
        <v>1626</v>
      </c>
      <c r="F19" s="964">
        <v>1664.6</v>
      </c>
      <c r="G19" s="965">
        <v>1665</v>
      </c>
      <c r="H19" s="617">
        <f t="shared" si="1"/>
        <v>102.39852398523985</v>
      </c>
      <c r="I19" s="617"/>
      <c r="J19" s="617"/>
      <c r="K19" s="142">
        <f t="shared" si="2"/>
        <v>100.02402979694823</v>
      </c>
      <c r="L19" s="181"/>
    </row>
    <row r="20" spans="1:12" ht="14.1" customHeight="1">
      <c r="A20" s="160"/>
      <c r="B20" s="615"/>
      <c r="C20" s="618" t="s">
        <v>224</v>
      </c>
      <c r="D20" s="162"/>
      <c r="E20" s="621">
        <v>153</v>
      </c>
      <c r="F20" s="964">
        <v>152.4</v>
      </c>
      <c r="G20" s="965">
        <v>152</v>
      </c>
      <c r="H20" s="617">
        <f t="shared" si="1"/>
        <v>99.346405228758172</v>
      </c>
      <c r="I20" s="617"/>
      <c r="J20" s="617"/>
      <c r="K20" s="142">
        <f t="shared" si="2"/>
        <v>99.737532808398939</v>
      </c>
      <c r="L20" s="181"/>
    </row>
    <row r="21" spans="1:12" ht="14.1" customHeight="1">
      <c r="A21" s="160"/>
      <c r="B21" s="615" t="s">
        <v>36</v>
      </c>
      <c r="C21" s="619" t="s">
        <v>37</v>
      </c>
      <c r="D21" s="162" t="s">
        <v>31</v>
      </c>
      <c r="E21" s="620">
        <v>1685</v>
      </c>
      <c r="F21" s="963">
        <v>2387.1</v>
      </c>
      <c r="G21" s="483">
        <v>2387</v>
      </c>
      <c r="H21" s="617">
        <f t="shared" si="1"/>
        <v>141.66172106824925</v>
      </c>
      <c r="I21" s="617"/>
      <c r="J21" s="617"/>
      <c r="K21" s="142">
        <f t="shared" si="2"/>
        <v>99.995810816471874</v>
      </c>
      <c r="L21" s="181"/>
    </row>
    <row r="22" spans="1:12" ht="14.1" customHeight="1">
      <c r="A22" s="160"/>
      <c r="B22" s="615"/>
      <c r="C22" s="618" t="s">
        <v>285</v>
      </c>
      <c r="D22" s="162"/>
      <c r="E22" s="621">
        <v>1037</v>
      </c>
      <c r="F22" s="964">
        <v>1335.5</v>
      </c>
      <c r="G22" s="965">
        <v>1336</v>
      </c>
      <c r="H22" s="617">
        <f t="shared" si="1"/>
        <v>128.83317261330762</v>
      </c>
      <c r="I22" s="617"/>
      <c r="J22" s="617"/>
      <c r="K22" s="142">
        <f t="shared" si="2"/>
        <v>100.03743916136278</v>
      </c>
      <c r="L22" s="181"/>
    </row>
    <row r="23" spans="1:12" ht="14.1" customHeight="1">
      <c r="A23" s="160"/>
      <c r="B23" s="615"/>
      <c r="C23" s="618" t="s">
        <v>224</v>
      </c>
      <c r="D23" s="162"/>
      <c r="E23" s="621">
        <v>79</v>
      </c>
      <c r="F23" s="964">
        <v>90.7</v>
      </c>
      <c r="G23" s="965">
        <v>91</v>
      </c>
      <c r="H23" s="617">
        <f t="shared" si="1"/>
        <v>115.18987341772151</v>
      </c>
      <c r="I23" s="617"/>
      <c r="J23" s="617"/>
      <c r="K23" s="142">
        <f t="shared" si="2"/>
        <v>100.33076074972436</v>
      </c>
      <c r="L23" s="181"/>
    </row>
    <row r="24" spans="1:12" ht="14.1" customHeight="1">
      <c r="A24" s="160"/>
      <c r="B24" s="615" t="s">
        <v>38</v>
      </c>
      <c r="C24" s="619" t="s">
        <v>39</v>
      </c>
      <c r="D24" s="162" t="s">
        <v>31</v>
      </c>
      <c r="E24" s="620">
        <v>1640</v>
      </c>
      <c r="F24" s="963">
        <v>2642</v>
      </c>
      <c r="G24" s="483">
        <v>2642</v>
      </c>
      <c r="H24" s="617">
        <f t="shared" si="1"/>
        <v>161.09756097560975</v>
      </c>
      <c r="I24" s="617"/>
      <c r="J24" s="617"/>
      <c r="K24" s="142">
        <f t="shared" si="2"/>
        <v>100</v>
      </c>
      <c r="L24" s="181"/>
    </row>
    <row r="25" spans="1:12" ht="14.1" customHeight="1">
      <c r="A25" s="160"/>
      <c r="B25" s="615"/>
      <c r="C25" s="618" t="s">
        <v>285</v>
      </c>
      <c r="D25" s="162"/>
      <c r="E25" s="621">
        <v>1151</v>
      </c>
      <c r="F25" s="964">
        <v>1698</v>
      </c>
      <c r="G25" s="965">
        <v>1698</v>
      </c>
      <c r="H25" s="617">
        <f t="shared" si="1"/>
        <v>147.5238922675934</v>
      </c>
      <c r="I25" s="617"/>
      <c r="J25" s="617"/>
      <c r="K25" s="142">
        <f t="shared" si="2"/>
        <v>100</v>
      </c>
      <c r="L25" s="181"/>
    </row>
    <row r="26" spans="1:12" ht="14.1" customHeight="1">
      <c r="A26" s="160"/>
      <c r="B26" s="615"/>
      <c r="C26" s="618" t="s">
        <v>224</v>
      </c>
      <c r="D26" s="162"/>
      <c r="E26" s="621">
        <v>33</v>
      </c>
      <c r="F26" s="964">
        <v>32.9</v>
      </c>
      <c r="G26" s="965">
        <v>33</v>
      </c>
      <c r="H26" s="617">
        <f t="shared" si="1"/>
        <v>100</v>
      </c>
      <c r="I26" s="617"/>
      <c r="J26" s="617"/>
      <c r="K26" s="142">
        <f t="shared" si="2"/>
        <v>100.30395136778117</v>
      </c>
      <c r="L26" s="181"/>
    </row>
    <row r="27" spans="1:12" ht="14.1" customHeight="1">
      <c r="A27" s="160"/>
      <c r="B27" s="615" t="s">
        <v>40</v>
      </c>
      <c r="C27" s="619" t="s">
        <v>41</v>
      </c>
      <c r="D27" s="162" t="s">
        <v>31</v>
      </c>
      <c r="E27" s="620">
        <v>1979</v>
      </c>
      <c r="F27" s="963">
        <v>2688.4</v>
      </c>
      <c r="G27" s="483">
        <v>2688</v>
      </c>
      <c r="H27" s="617">
        <f t="shared" si="1"/>
        <v>135.82617483577565</v>
      </c>
      <c r="I27" s="617"/>
      <c r="J27" s="617"/>
      <c r="K27" s="142">
        <f t="shared" si="2"/>
        <v>99.985121261716998</v>
      </c>
      <c r="L27" s="181"/>
    </row>
    <row r="28" spans="1:12" ht="14.1" customHeight="1">
      <c r="A28" s="160"/>
      <c r="B28" s="615"/>
      <c r="C28" s="618" t="s">
        <v>285</v>
      </c>
      <c r="D28" s="162"/>
      <c r="E28" s="621">
        <v>876</v>
      </c>
      <c r="F28" s="964">
        <v>1076</v>
      </c>
      <c r="G28" s="965">
        <v>1076</v>
      </c>
      <c r="H28" s="617">
        <f t="shared" si="1"/>
        <v>122.83105022831052</v>
      </c>
      <c r="I28" s="617"/>
      <c r="J28" s="617"/>
      <c r="K28" s="142">
        <f t="shared" si="2"/>
        <v>100</v>
      </c>
      <c r="L28" s="181"/>
    </row>
    <row r="29" spans="1:12" ht="14.1" customHeight="1">
      <c r="A29" s="160"/>
      <c r="B29" s="615"/>
      <c r="C29" s="618" t="s">
        <v>224</v>
      </c>
      <c r="D29" s="162"/>
      <c r="E29" s="621">
        <v>25</v>
      </c>
      <c r="F29" s="964">
        <v>35.200000000000003</v>
      </c>
      <c r="G29" s="965">
        <v>35</v>
      </c>
      <c r="H29" s="617">
        <f t="shared" si="1"/>
        <v>140</v>
      </c>
      <c r="I29" s="617"/>
      <c r="J29" s="617"/>
      <c r="K29" s="142">
        <f t="shared" si="2"/>
        <v>99.431818181818173</v>
      </c>
      <c r="L29" s="181"/>
    </row>
    <row r="30" spans="1:12" ht="14.1" customHeight="1">
      <c r="A30" s="160"/>
      <c r="B30" s="615" t="s">
        <v>42</v>
      </c>
      <c r="C30" s="619" t="s">
        <v>43</v>
      </c>
      <c r="D30" s="162" t="s">
        <v>31</v>
      </c>
      <c r="E30" s="620">
        <v>2486</v>
      </c>
      <c r="F30" s="963">
        <v>3436.5</v>
      </c>
      <c r="G30" s="483">
        <v>3437</v>
      </c>
      <c r="H30" s="617">
        <f t="shared" si="1"/>
        <v>138.25422365245373</v>
      </c>
      <c r="I30" s="617"/>
      <c r="J30" s="617"/>
      <c r="K30" s="142">
        <f t="shared" si="2"/>
        <v>100.01454968718173</v>
      </c>
      <c r="L30" s="181"/>
    </row>
    <row r="31" spans="1:12" ht="14.1" customHeight="1">
      <c r="A31" s="160"/>
      <c r="B31" s="615"/>
      <c r="C31" s="618" t="s">
        <v>285</v>
      </c>
      <c r="D31" s="162"/>
      <c r="E31" s="621">
        <v>1467</v>
      </c>
      <c r="F31" s="964">
        <v>1639</v>
      </c>
      <c r="G31" s="965">
        <v>1639</v>
      </c>
      <c r="H31" s="617">
        <f t="shared" si="1"/>
        <v>111.72460804362645</v>
      </c>
      <c r="I31" s="617"/>
      <c r="J31" s="617"/>
      <c r="K31" s="142">
        <f t="shared" si="2"/>
        <v>100</v>
      </c>
      <c r="L31" s="181"/>
    </row>
    <row r="32" spans="1:12" ht="14.1" customHeight="1">
      <c r="A32" s="160"/>
      <c r="B32" s="615"/>
      <c r="C32" s="618" t="s">
        <v>224</v>
      </c>
      <c r="D32" s="162"/>
      <c r="E32" s="621">
        <v>145</v>
      </c>
      <c r="F32" s="964">
        <v>151.1</v>
      </c>
      <c r="G32" s="965">
        <v>151</v>
      </c>
      <c r="H32" s="617">
        <f t="shared" si="1"/>
        <v>104.13793103448276</v>
      </c>
      <c r="I32" s="617"/>
      <c r="J32" s="617"/>
      <c r="K32" s="142">
        <f t="shared" si="2"/>
        <v>99.933818663137004</v>
      </c>
      <c r="L32" s="181"/>
    </row>
    <row r="33" spans="1:12" ht="14.1" customHeight="1">
      <c r="A33" s="160"/>
      <c r="B33" s="615" t="s">
        <v>44</v>
      </c>
      <c r="C33" s="619" t="s">
        <v>45</v>
      </c>
      <c r="D33" s="162" t="s">
        <v>31</v>
      </c>
      <c r="E33" s="620">
        <v>1947</v>
      </c>
      <c r="F33" s="963">
        <v>2625.7</v>
      </c>
      <c r="G33" s="483">
        <v>2626</v>
      </c>
      <c r="H33" s="617">
        <f t="shared" si="1"/>
        <v>134.87416538263997</v>
      </c>
      <c r="I33" s="617"/>
      <c r="J33" s="617"/>
      <c r="K33" s="142">
        <f>G33/F33*100</f>
        <v>100.01142552462201</v>
      </c>
      <c r="L33" s="181"/>
    </row>
    <row r="34" spans="1:12" ht="14.1" customHeight="1">
      <c r="A34" s="160"/>
      <c r="B34" s="615"/>
      <c r="C34" s="618" t="s">
        <v>285</v>
      </c>
      <c r="D34" s="162"/>
      <c r="E34" s="621">
        <v>1250</v>
      </c>
      <c r="F34" s="964">
        <v>1350</v>
      </c>
      <c r="G34" s="965">
        <v>1350</v>
      </c>
      <c r="H34" s="617">
        <f t="shared" si="1"/>
        <v>108</v>
      </c>
      <c r="I34" s="617"/>
      <c r="J34" s="617"/>
      <c r="K34" s="142">
        <f t="shared" si="2"/>
        <v>100</v>
      </c>
      <c r="L34" s="181"/>
    </row>
    <row r="35" spans="1:12" ht="14.1" customHeight="1">
      <c r="A35" s="160"/>
      <c r="B35" s="615"/>
      <c r="C35" s="618" t="s">
        <v>224</v>
      </c>
      <c r="D35" s="162"/>
      <c r="E35" s="621">
        <v>152</v>
      </c>
      <c r="F35" s="964">
        <v>151.19999999999999</v>
      </c>
      <c r="G35" s="965">
        <v>151</v>
      </c>
      <c r="H35" s="617">
        <f t="shared" si="1"/>
        <v>99.342105263157904</v>
      </c>
      <c r="I35" s="617"/>
      <c r="J35" s="617"/>
      <c r="K35" s="142">
        <f t="shared" si="2"/>
        <v>99.867724867724874</v>
      </c>
      <c r="L35" s="181"/>
    </row>
    <row r="36" spans="1:12" ht="14.1" customHeight="1">
      <c r="A36" s="160"/>
      <c r="B36" s="615" t="s">
        <v>46</v>
      </c>
      <c r="C36" s="619" t="s">
        <v>47</v>
      </c>
      <c r="D36" s="162" t="s">
        <v>31</v>
      </c>
      <c r="E36" s="620">
        <v>2232</v>
      </c>
      <c r="F36" s="963">
        <v>3364.4</v>
      </c>
      <c r="G36" s="483">
        <v>3364</v>
      </c>
      <c r="H36" s="617">
        <f t="shared" si="1"/>
        <v>150.71684587813621</v>
      </c>
      <c r="I36" s="617"/>
      <c r="J36" s="617"/>
      <c r="K36" s="142">
        <f t="shared" si="2"/>
        <v>99.988110807276186</v>
      </c>
      <c r="L36" s="181"/>
    </row>
    <row r="37" spans="1:12" ht="14.1" customHeight="1">
      <c r="A37" s="160"/>
      <c r="B37" s="615"/>
      <c r="C37" s="618" t="s">
        <v>285</v>
      </c>
      <c r="D37" s="162"/>
      <c r="E37" s="621">
        <v>1505</v>
      </c>
      <c r="F37" s="964">
        <v>1642.1</v>
      </c>
      <c r="G37" s="965">
        <v>1642</v>
      </c>
      <c r="H37" s="617">
        <f t="shared" si="1"/>
        <v>109.1029900332226</v>
      </c>
      <c r="I37" s="617"/>
      <c r="J37" s="617"/>
      <c r="K37" s="142">
        <f t="shared" si="2"/>
        <v>99.993910236891793</v>
      </c>
      <c r="L37" s="181"/>
    </row>
    <row r="38" spans="1:12" ht="14.1" customHeight="1">
      <c r="A38" s="160"/>
      <c r="B38" s="615"/>
      <c r="C38" s="618" t="s">
        <v>224</v>
      </c>
      <c r="D38" s="162"/>
      <c r="E38" s="621">
        <v>33</v>
      </c>
      <c r="F38" s="964">
        <v>46</v>
      </c>
      <c r="G38" s="965">
        <v>46</v>
      </c>
      <c r="H38" s="617">
        <f t="shared" si="1"/>
        <v>139.39393939393941</v>
      </c>
      <c r="I38" s="617"/>
      <c r="J38" s="617"/>
      <c r="K38" s="142">
        <f t="shared" si="2"/>
        <v>100</v>
      </c>
      <c r="L38" s="181"/>
    </row>
    <row r="39" spans="1:12" ht="14.1" customHeight="1">
      <c r="A39" s="160"/>
      <c r="B39" s="615" t="s">
        <v>48</v>
      </c>
      <c r="C39" s="619" t="s">
        <v>49</v>
      </c>
      <c r="D39" s="162" t="s">
        <v>31</v>
      </c>
      <c r="E39" s="620">
        <v>1390</v>
      </c>
      <c r="F39" s="963">
        <v>2401.9</v>
      </c>
      <c r="G39" s="483">
        <v>2402</v>
      </c>
      <c r="H39" s="617">
        <f t="shared" si="1"/>
        <v>172.80575539568346</v>
      </c>
      <c r="I39" s="617"/>
      <c r="J39" s="617"/>
      <c r="K39" s="142">
        <f t="shared" si="2"/>
        <v>100.00416337066488</v>
      </c>
      <c r="L39" s="181"/>
    </row>
    <row r="40" spans="1:12" ht="14.1" customHeight="1">
      <c r="A40" s="160"/>
      <c r="B40" s="615"/>
      <c r="C40" s="618" t="s">
        <v>285</v>
      </c>
      <c r="D40" s="162"/>
      <c r="E40" s="621">
        <v>759</v>
      </c>
      <c r="F40" s="964">
        <v>979</v>
      </c>
      <c r="G40" s="965">
        <v>979</v>
      </c>
      <c r="H40" s="617">
        <f t="shared" si="1"/>
        <v>128.98550724637681</v>
      </c>
      <c r="I40" s="617"/>
      <c r="J40" s="617"/>
      <c r="K40" s="142">
        <f t="shared" si="2"/>
        <v>100</v>
      </c>
      <c r="L40" s="181"/>
    </row>
    <row r="41" spans="1:12" ht="14.1" customHeight="1">
      <c r="A41" s="160"/>
      <c r="B41" s="615"/>
      <c r="C41" s="618" t="s">
        <v>224</v>
      </c>
      <c r="D41" s="162"/>
      <c r="E41" s="621">
        <v>49</v>
      </c>
      <c r="F41" s="964">
        <v>69.099999999999994</v>
      </c>
      <c r="G41" s="965">
        <v>69</v>
      </c>
      <c r="H41" s="617">
        <f t="shared" si="1"/>
        <v>140.81632653061226</v>
      </c>
      <c r="I41" s="617"/>
      <c r="J41" s="617"/>
      <c r="K41" s="142">
        <f t="shared" si="2"/>
        <v>99.855282199710572</v>
      </c>
      <c r="L41" s="181"/>
    </row>
    <row r="42" spans="1:12" ht="14.1" customHeight="1">
      <c r="A42" s="160"/>
      <c r="B42" s="615" t="s">
        <v>50</v>
      </c>
      <c r="C42" s="619" t="s">
        <v>51</v>
      </c>
      <c r="D42" s="162" t="s">
        <v>31</v>
      </c>
      <c r="E42" s="620">
        <v>1079</v>
      </c>
      <c r="F42" s="963">
        <v>1712.5</v>
      </c>
      <c r="G42" s="483">
        <v>1712</v>
      </c>
      <c r="H42" s="617">
        <f t="shared" si="1"/>
        <v>158.66543095458758</v>
      </c>
      <c r="I42" s="617"/>
      <c r="J42" s="617"/>
      <c r="K42" s="142">
        <f t="shared" si="2"/>
        <v>99.970802919708021</v>
      </c>
      <c r="L42" s="181"/>
    </row>
    <row r="43" spans="1:12" ht="14.1" customHeight="1">
      <c r="A43" s="160"/>
      <c r="B43" s="615"/>
      <c r="C43" s="618" t="s">
        <v>285</v>
      </c>
      <c r="D43" s="162"/>
      <c r="E43" s="621">
        <v>650</v>
      </c>
      <c r="F43" s="964">
        <v>827</v>
      </c>
      <c r="G43" s="965">
        <v>827</v>
      </c>
      <c r="H43" s="617">
        <f t="shared" si="1"/>
        <v>127.23076923076924</v>
      </c>
      <c r="I43" s="617"/>
      <c r="J43" s="617"/>
      <c r="K43" s="142">
        <f t="shared" si="2"/>
        <v>100</v>
      </c>
      <c r="L43" s="181"/>
    </row>
    <row r="44" spans="1:12" ht="14.1" customHeight="1">
      <c r="A44" s="160"/>
      <c r="B44" s="615"/>
      <c r="C44" s="618" t="s">
        <v>224</v>
      </c>
      <c r="D44" s="162"/>
      <c r="E44" s="621">
        <v>7</v>
      </c>
      <c r="F44" s="964">
        <v>8.6</v>
      </c>
      <c r="G44" s="965">
        <v>8</v>
      </c>
      <c r="H44" s="617">
        <f t="shared" si="1"/>
        <v>114.28571428571428</v>
      </c>
      <c r="I44" s="617"/>
      <c r="J44" s="617"/>
      <c r="K44" s="142">
        <f t="shared" si="2"/>
        <v>93.023255813953483</v>
      </c>
      <c r="L44" s="181"/>
    </row>
    <row r="45" spans="1:12" ht="14.1" customHeight="1">
      <c r="A45" s="160"/>
      <c r="B45" s="615" t="s">
        <v>52</v>
      </c>
      <c r="C45" s="619" t="s">
        <v>53</v>
      </c>
      <c r="D45" s="162" t="s">
        <v>31</v>
      </c>
      <c r="E45" s="620">
        <v>2553</v>
      </c>
      <c r="F45" s="963">
        <v>3368.7</v>
      </c>
      <c r="G45" s="483">
        <v>3369</v>
      </c>
      <c r="H45" s="617">
        <f t="shared" si="1"/>
        <v>131.96239717978847</v>
      </c>
      <c r="I45" s="617"/>
      <c r="J45" s="617"/>
      <c r="K45" s="142">
        <f t="shared" si="2"/>
        <v>100.00890551251224</v>
      </c>
      <c r="L45" s="181"/>
    </row>
    <row r="46" spans="1:12" ht="14.1" customHeight="1">
      <c r="A46" s="160"/>
      <c r="B46" s="615"/>
      <c r="C46" s="618" t="s">
        <v>285</v>
      </c>
      <c r="D46" s="162"/>
      <c r="E46" s="621">
        <v>1788</v>
      </c>
      <c r="F46" s="964">
        <v>1788</v>
      </c>
      <c r="G46" s="965">
        <v>1788</v>
      </c>
      <c r="H46" s="617">
        <f t="shared" si="1"/>
        <v>100</v>
      </c>
      <c r="I46" s="617"/>
      <c r="J46" s="617"/>
      <c r="K46" s="142">
        <f t="shared" si="2"/>
        <v>100</v>
      </c>
      <c r="L46" s="181"/>
    </row>
    <row r="47" spans="1:12" ht="14.1" customHeight="1" thickBot="1">
      <c r="A47" s="623"/>
      <c r="B47" s="624"/>
      <c r="C47" s="625" t="s">
        <v>224</v>
      </c>
      <c r="D47" s="626"/>
      <c r="E47" s="966">
        <v>201</v>
      </c>
      <c r="F47" s="967">
        <v>211.2</v>
      </c>
      <c r="G47" s="968">
        <v>211</v>
      </c>
      <c r="H47" s="627">
        <f t="shared" si="1"/>
        <v>104.97512437810946</v>
      </c>
      <c r="I47" s="627"/>
      <c r="J47" s="627"/>
      <c r="K47" s="628">
        <f t="shared" si="2"/>
        <v>99.905303030303045</v>
      </c>
      <c r="L47" s="181"/>
    </row>
    <row r="48" spans="1:12" ht="14.1" customHeight="1">
      <c r="A48" s="629"/>
      <c r="B48" s="629"/>
      <c r="C48" s="630"/>
      <c r="D48" s="631"/>
      <c r="E48" s="632"/>
      <c r="F48" s="633"/>
      <c r="G48" s="634"/>
      <c r="H48" s="635"/>
      <c r="I48" s="635"/>
      <c r="J48" s="635"/>
      <c r="K48" s="635"/>
      <c r="L48" s="181"/>
    </row>
    <row r="49" spans="1:12" ht="15" customHeight="1" thickBot="1">
      <c r="A49" s="629"/>
      <c r="B49" s="629"/>
      <c r="C49" s="636"/>
      <c r="D49" s="631"/>
      <c r="E49" s="637"/>
      <c r="F49" s="637"/>
      <c r="G49" s="10"/>
      <c r="K49" s="10" t="s">
        <v>854</v>
      </c>
      <c r="L49" s="181"/>
    </row>
    <row r="50" spans="1:12">
      <c r="A50" s="358" t="s">
        <v>0</v>
      </c>
      <c r="B50" s="360" t="s">
        <v>1</v>
      </c>
      <c r="C50" s="359" t="s">
        <v>2</v>
      </c>
      <c r="D50" s="638"/>
      <c r="E50" s="98" t="s">
        <v>199</v>
      </c>
      <c r="F50" s="98" t="s">
        <v>307</v>
      </c>
      <c r="G50" s="128" t="s">
        <v>309</v>
      </c>
      <c r="H50" s="128" t="s">
        <v>311</v>
      </c>
      <c r="I50" s="140" t="s">
        <v>311</v>
      </c>
      <c r="J50" s="605"/>
      <c r="K50" s="140" t="s">
        <v>311</v>
      </c>
      <c r="L50" s="181"/>
    </row>
    <row r="51" spans="1:12" ht="14.25" customHeight="1">
      <c r="A51" s="362" t="s">
        <v>4</v>
      </c>
      <c r="B51" s="364" t="s">
        <v>5</v>
      </c>
      <c r="C51" s="363" t="s">
        <v>6</v>
      </c>
      <c r="D51" s="639" t="s">
        <v>7</v>
      </c>
      <c r="E51" s="100" t="s">
        <v>190</v>
      </c>
      <c r="F51" s="100" t="s">
        <v>314</v>
      </c>
      <c r="G51" s="129" t="s">
        <v>310</v>
      </c>
      <c r="H51" s="129" t="s">
        <v>312</v>
      </c>
      <c r="I51" s="141" t="s">
        <v>313</v>
      </c>
      <c r="K51" s="141" t="s">
        <v>313</v>
      </c>
      <c r="L51" s="181"/>
    </row>
    <row r="52" spans="1:12" ht="13.5" customHeight="1" thickBot="1">
      <c r="A52" s="531" t="s">
        <v>8</v>
      </c>
      <c r="B52" s="640" t="s">
        <v>9</v>
      </c>
      <c r="C52" s="367"/>
      <c r="D52" s="641"/>
      <c r="E52" s="111" t="s">
        <v>289</v>
      </c>
      <c r="F52" s="102">
        <v>45657</v>
      </c>
      <c r="G52" s="102">
        <v>45657</v>
      </c>
      <c r="H52" s="606" t="s">
        <v>200</v>
      </c>
      <c r="I52" s="607" t="s">
        <v>200</v>
      </c>
      <c r="J52" s="642"/>
      <c r="K52" s="607" t="s">
        <v>200</v>
      </c>
      <c r="L52" s="181"/>
    </row>
    <row r="53" spans="1:12" ht="13.5" customHeight="1">
      <c r="A53" s="160"/>
      <c r="B53" s="615" t="s">
        <v>54</v>
      </c>
      <c r="C53" s="619" t="s">
        <v>55</v>
      </c>
      <c r="D53" s="162" t="s">
        <v>31</v>
      </c>
      <c r="E53" s="620">
        <v>1601</v>
      </c>
      <c r="F53" s="963">
        <v>2669.5</v>
      </c>
      <c r="G53" s="483">
        <v>2669</v>
      </c>
      <c r="H53" s="617">
        <f t="shared" ref="H53:H55" si="3">G53/E53*100</f>
        <v>166.70830730793253</v>
      </c>
      <c r="I53" s="617"/>
      <c r="J53" s="617"/>
      <c r="K53" s="142">
        <f t="shared" ref="K53:K55" si="4">G53/F53*100</f>
        <v>99.981269900730467</v>
      </c>
      <c r="L53" s="181"/>
    </row>
    <row r="54" spans="1:12" ht="13.5" customHeight="1">
      <c r="A54" s="160"/>
      <c r="B54" s="615"/>
      <c r="C54" s="618" t="s">
        <v>285</v>
      </c>
      <c r="D54" s="162"/>
      <c r="E54" s="621">
        <v>1075</v>
      </c>
      <c r="F54" s="964">
        <v>1425</v>
      </c>
      <c r="G54" s="965">
        <v>1425</v>
      </c>
      <c r="H54" s="617">
        <f t="shared" si="3"/>
        <v>132.55813953488371</v>
      </c>
      <c r="I54" s="617"/>
      <c r="J54" s="617"/>
      <c r="K54" s="142">
        <f t="shared" si="4"/>
        <v>100</v>
      </c>
      <c r="L54" s="181"/>
    </row>
    <row r="55" spans="1:12" ht="13.5" customHeight="1">
      <c r="A55" s="160"/>
      <c r="B55" s="615"/>
      <c r="C55" s="643" t="s">
        <v>224</v>
      </c>
      <c r="D55" s="552"/>
      <c r="E55" s="621">
        <v>85</v>
      </c>
      <c r="F55" s="964">
        <v>219.5</v>
      </c>
      <c r="G55" s="969">
        <v>220</v>
      </c>
      <c r="H55" s="617">
        <f t="shared" si="3"/>
        <v>258.8235294117647</v>
      </c>
      <c r="I55" s="617"/>
      <c r="J55" s="617"/>
      <c r="K55" s="142">
        <f t="shared" si="4"/>
        <v>100.22779043280184</v>
      </c>
      <c r="L55" s="181"/>
    </row>
    <row r="56" spans="1:12" ht="14.1" customHeight="1">
      <c r="A56" s="388"/>
      <c r="B56" s="644" t="s">
        <v>56</v>
      </c>
      <c r="C56" s="389" t="s">
        <v>57</v>
      </c>
      <c r="D56" s="645" t="s">
        <v>31</v>
      </c>
      <c r="E56" s="961">
        <v>1474</v>
      </c>
      <c r="F56" s="962">
        <v>2223.5</v>
      </c>
      <c r="G56" s="646">
        <v>2224</v>
      </c>
      <c r="H56" s="647">
        <f>G56/E56*100</f>
        <v>150.8819538670285</v>
      </c>
      <c r="I56" s="647"/>
      <c r="J56" s="647"/>
      <c r="K56" s="648">
        <f>G56/F56*100</f>
        <v>100.0224870699348</v>
      </c>
      <c r="L56" s="181"/>
    </row>
    <row r="57" spans="1:12" ht="14.1" customHeight="1">
      <c r="A57" s="160"/>
      <c r="B57" s="615"/>
      <c r="C57" s="643" t="s">
        <v>285</v>
      </c>
      <c r="D57" s="552"/>
      <c r="E57" s="621">
        <v>910</v>
      </c>
      <c r="F57" s="964">
        <v>1010</v>
      </c>
      <c r="G57" s="969">
        <v>1010</v>
      </c>
      <c r="H57" s="617">
        <f t="shared" ref="H57:H97" si="5">G57/E57*100</f>
        <v>110.98901098901099</v>
      </c>
      <c r="I57" s="617"/>
      <c r="J57" s="617"/>
      <c r="K57" s="142">
        <f t="shared" ref="K57:K97" si="6">G57/F57*100</f>
        <v>100</v>
      </c>
      <c r="L57" s="181"/>
    </row>
    <row r="58" spans="1:12" ht="14.1" customHeight="1">
      <c r="A58" s="160"/>
      <c r="B58" s="615"/>
      <c r="C58" s="643" t="s">
        <v>224</v>
      </c>
      <c r="D58" s="552"/>
      <c r="E58" s="621">
        <v>133</v>
      </c>
      <c r="F58" s="964">
        <v>128.30000000000001</v>
      </c>
      <c r="G58" s="969">
        <v>128</v>
      </c>
      <c r="H58" s="617">
        <f t="shared" si="5"/>
        <v>96.240601503759393</v>
      </c>
      <c r="I58" s="617"/>
      <c r="J58" s="617"/>
      <c r="K58" s="142">
        <f t="shared" si="6"/>
        <v>99.766173031956342</v>
      </c>
      <c r="L58" s="181"/>
    </row>
    <row r="59" spans="1:12" ht="14.1" customHeight="1">
      <c r="A59" s="160"/>
      <c r="B59" s="615" t="s">
        <v>58</v>
      </c>
      <c r="C59" s="380" t="s">
        <v>59</v>
      </c>
      <c r="D59" s="552" t="s">
        <v>31</v>
      </c>
      <c r="E59" s="620">
        <v>2456</v>
      </c>
      <c r="F59" s="963">
        <v>3530.4</v>
      </c>
      <c r="G59" s="969">
        <v>3530</v>
      </c>
      <c r="H59" s="617">
        <f t="shared" si="5"/>
        <v>143.72964169381109</v>
      </c>
      <c r="I59" s="617"/>
      <c r="J59" s="617"/>
      <c r="K59" s="142">
        <f t="shared" si="6"/>
        <v>99.988669839111708</v>
      </c>
      <c r="L59" s="181"/>
    </row>
    <row r="60" spans="1:12" ht="14.1" customHeight="1">
      <c r="A60" s="160"/>
      <c r="B60" s="615"/>
      <c r="C60" s="643" t="s">
        <v>285</v>
      </c>
      <c r="D60" s="552"/>
      <c r="E60" s="621">
        <v>1461</v>
      </c>
      <c r="F60" s="964">
        <v>1521</v>
      </c>
      <c r="G60" s="969">
        <v>1521</v>
      </c>
      <c r="H60" s="617">
        <f t="shared" si="5"/>
        <v>104.10677618069815</v>
      </c>
      <c r="I60" s="617"/>
      <c r="J60" s="617"/>
      <c r="K60" s="142">
        <f t="shared" si="6"/>
        <v>100</v>
      </c>
      <c r="L60" s="181"/>
    </row>
    <row r="61" spans="1:12" ht="14.1" customHeight="1">
      <c r="A61" s="160"/>
      <c r="B61" s="615"/>
      <c r="C61" s="643" t="s">
        <v>224</v>
      </c>
      <c r="D61" s="552"/>
      <c r="E61" s="621">
        <v>42</v>
      </c>
      <c r="F61" s="964">
        <v>63.2</v>
      </c>
      <c r="G61" s="969">
        <v>63</v>
      </c>
      <c r="H61" s="617">
        <f t="shared" si="5"/>
        <v>150</v>
      </c>
      <c r="I61" s="617"/>
      <c r="J61" s="617"/>
      <c r="K61" s="142">
        <f t="shared" si="6"/>
        <v>99.683544303797461</v>
      </c>
      <c r="L61" s="181"/>
    </row>
    <row r="62" spans="1:12" ht="14.1" customHeight="1">
      <c r="A62" s="160"/>
      <c r="B62" s="615"/>
      <c r="C62" s="643" t="s">
        <v>215</v>
      </c>
      <c r="D62" s="552"/>
      <c r="E62" s="621">
        <v>200</v>
      </c>
      <c r="F62" s="964">
        <v>200</v>
      </c>
      <c r="G62" s="969">
        <v>200</v>
      </c>
      <c r="H62" s="617">
        <f t="shared" si="5"/>
        <v>100</v>
      </c>
      <c r="I62" s="617"/>
      <c r="J62" s="617"/>
      <c r="K62" s="142">
        <f t="shared" si="6"/>
        <v>100</v>
      </c>
      <c r="L62" s="181"/>
    </row>
    <row r="63" spans="1:12" ht="14.1" customHeight="1">
      <c r="A63" s="160"/>
      <c r="B63" s="615" t="s">
        <v>60</v>
      </c>
      <c r="C63" s="380" t="s">
        <v>61</v>
      </c>
      <c r="D63" s="552" t="s">
        <v>31</v>
      </c>
      <c r="E63" s="620">
        <v>2066</v>
      </c>
      <c r="F63" s="93">
        <f>2812+25.1</f>
        <v>2837.1</v>
      </c>
      <c r="G63" s="969">
        <f>2812+25</f>
        <v>2837</v>
      </c>
      <c r="H63" s="617">
        <f t="shared" si="5"/>
        <v>137.31848983543077</v>
      </c>
      <c r="I63" s="617"/>
      <c r="J63" s="617"/>
      <c r="K63" s="142">
        <f t="shared" si="6"/>
        <v>99.996475274047441</v>
      </c>
      <c r="L63" s="181"/>
    </row>
    <row r="64" spans="1:12" ht="14.1" customHeight="1">
      <c r="A64" s="160"/>
      <c r="B64" s="615"/>
      <c r="C64" s="643" t="s">
        <v>285</v>
      </c>
      <c r="D64" s="552"/>
      <c r="E64" s="621">
        <v>1322</v>
      </c>
      <c r="F64" s="964">
        <v>1322</v>
      </c>
      <c r="G64" s="969">
        <v>1322</v>
      </c>
      <c r="H64" s="617">
        <f t="shared" si="5"/>
        <v>100</v>
      </c>
      <c r="I64" s="617"/>
      <c r="J64" s="617"/>
      <c r="K64" s="142">
        <f t="shared" si="6"/>
        <v>100</v>
      </c>
      <c r="L64" s="181"/>
    </row>
    <row r="65" spans="1:14" ht="14.1" customHeight="1">
      <c r="A65" s="160"/>
      <c r="B65" s="615"/>
      <c r="C65" s="643" t="s">
        <v>224</v>
      </c>
      <c r="D65" s="552"/>
      <c r="E65" s="621">
        <v>179</v>
      </c>
      <c r="F65" s="964">
        <v>182.3</v>
      </c>
      <c r="G65" s="969">
        <v>182</v>
      </c>
      <c r="H65" s="617">
        <f t="shared" si="5"/>
        <v>101.67597765363128</v>
      </c>
      <c r="I65" s="617"/>
      <c r="J65" s="617"/>
      <c r="K65" s="142">
        <f t="shared" si="6"/>
        <v>99.835436094349959</v>
      </c>
      <c r="L65" s="181"/>
      <c r="N65" s="181"/>
    </row>
    <row r="66" spans="1:14" ht="14.1" customHeight="1">
      <c r="A66" s="160"/>
      <c r="B66" s="615" t="s">
        <v>62</v>
      </c>
      <c r="C66" s="380" t="s">
        <v>63</v>
      </c>
      <c r="D66" s="552" t="s">
        <v>31</v>
      </c>
      <c r="E66" s="620">
        <v>2169</v>
      </c>
      <c r="F66" s="963">
        <v>3064</v>
      </c>
      <c r="G66" s="969">
        <v>3064</v>
      </c>
      <c r="H66" s="617">
        <f t="shared" si="5"/>
        <v>141.26325495620102</v>
      </c>
      <c r="I66" s="617"/>
      <c r="J66" s="617"/>
      <c r="K66" s="142">
        <f t="shared" si="6"/>
        <v>100</v>
      </c>
      <c r="L66" s="181"/>
      <c r="N66" s="181"/>
    </row>
    <row r="67" spans="1:14" ht="14.1" customHeight="1">
      <c r="A67" s="160"/>
      <c r="B67" s="615"/>
      <c r="C67" s="643" t="s">
        <v>285</v>
      </c>
      <c r="D67" s="552"/>
      <c r="E67" s="621">
        <v>821</v>
      </c>
      <c r="F67" s="964">
        <v>821</v>
      </c>
      <c r="G67" s="969">
        <v>821</v>
      </c>
      <c r="H67" s="617">
        <f t="shared" si="5"/>
        <v>100</v>
      </c>
      <c r="I67" s="617"/>
      <c r="J67" s="617"/>
      <c r="K67" s="142">
        <f t="shared" si="6"/>
        <v>100</v>
      </c>
      <c r="L67" s="181"/>
      <c r="N67" s="181"/>
    </row>
    <row r="68" spans="1:14" ht="14.1" customHeight="1">
      <c r="A68" s="160"/>
      <c r="B68" s="615"/>
      <c r="C68" s="643" t="s">
        <v>215</v>
      </c>
      <c r="D68" s="552"/>
      <c r="E68" s="620">
        <v>250</v>
      </c>
      <c r="F68" s="963">
        <v>250</v>
      </c>
      <c r="G68" s="969">
        <v>250</v>
      </c>
      <c r="H68" s="617">
        <f t="shared" si="5"/>
        <v>100</v>
      </c>
      <c r="I68" s="617"/>
      <c r="J68" s="617"/>
      <c r="K68" s="142">
        <f t="shared" si="6"/>
        <v>100</v>
      </c>
      <c r="L68" s="181"/>
    </row>
    <row r="69" spans="1:14" ht="14.1" customHeight="1">
      <c r="A69" s="160"/>
      <c r="B69" s="615"/>
      <c r="C69" s="643" t="s">
        <v>224</v>
      </c>
      <c r="D69" s="552"/>
      <c r="E69" s="550">
        <v>11</v>
      </c>
      <c r="F69" s="543">
        <v>27.5</v>
      </c>
      <c r="G69" s="969">
        <v>28</v>
      </c>
      <c r="H69" s="617">
        <f t="shared" si="5"/>
        <v>254.54545454545453</v>
      </c>
      <c r="I69" s="617"/>
      <c r="J69" s="617"/>
      <c r="K69" s="142">
        <f t="shared" si="6"/>
        <v>101.81818181818181</v>
      </c>
      <c r="L69" s="181"/>
    </row>
    <row r="70" spans="1:14" ht="14.1" customHeight="1">
      <c r="A70" s="160"/>
      <c r="B70" s="615" t="s">
        <v>64</v>
      </c>
      <c r="C70" s="380" t="s">
        <v>65</v>
      </c>
      <c r="D70" s="552" t="s">
        <v>31</v>
      </c>
      <c r="E70" s="620">
        <v>2773</v>
      </c>
      <c r="F70" s="963">
        <v>4439.6000000000004</v>
      </c>
      <c r="G70" s="969">
        <v>4440</v>
      </c>
      <c r="H70" s="617">
        <f t="shared" si="5"/>
        <v>160.11539848539488</v>
      </c>
      <c r="I70" s="617"/>
      <c r="J70" s="617"/>
      <c r="K70" s="142">
        <f t="shared" si="6"/>
        <v>100.00900982070455</v>
      </c>
      <c r="L70" s="181"/>
    </row>
    <row r="71" spans="1:14" ht="14.1" customHeight="1">
      <c r="A71" s="160"/>
      <c r="B71" s="615"/>
      <c r="C71" s="643" t="s">
        <v>285</v>
      </c>
      <c r="D71" s="552"/>
      <c r="E71" s="621">
        <v>1570</v>
      </c>
      <c r="F71" s="964">
        <v>1820</v>
      </c>
      <c r="G71" s="969">
        <v>1820</v>
      </c>
      <c r="H71" s="617">
        <f t="shared" si="5"/>
        <v>115.92356687898089</v>
      </c>
      <c r="I71" s="617"/>
      <c r="J71" s="617"/>
      <c r="K71" s="142">
        <f t="shared" si="6"/>
        <v>100</v>
      </c>
      <c r="L71" s="181"/>
    </row>
    <row r="72" spans="1:14" ht="14.1" customHeight="1">
      <c r="A72" s="160"/>
      <c r="B72" s="615"/>
      <c r="C72" s="643" t="s">
        <v>225</v>
      </c>
      <c r="D72" s="552"/>
      <c r="E72" s="621">
        <v>326</v>
      </c>
      <c r="F72" s="964">
        <v>341.7</v>
      </c>
      <c r="G72" s="969">
        <v>342</v>
      </c>
      <c r="H72" s="617">
        <f>G72/E72*100</f>
        <v>104.9079754601227</v>
      </c>
      <c r="I72" s="617"/>
      <c r="J72" s="617"/>
      <c r="K72" s="142">
        <f>G72/F72*100</f>
        <v>100.08779631255487</v>
      </c>
      <c r="L72" s="181"/>
    </row>
    <row r="73" spans="1:14" ht="14.1" customHeight="1">
      <c r="A73" s="208" t="s">
        <v>27</v>
      </c>
      <c r="B73" s="649"/>
      <c r="C73" s="603" t="s">
        <v>66</v>
      </c>
      <c r="D73" s="650"/>
      <c r="E73" s="970">
        <f>E74+E77+E81+E84+E87+E91+E94+E103+E106+E109+E112+E116+E119+E122+E125</f>
        <v>108539</v>
      </c>
      <c r="F73" s="971">
        <f>F74+F77+F81+F84+F87+F91+F94+F103+F106+F109+F112+F116+F119+F122+F125</f>
        <v>153977.29999999999</v>
      </c>
      <c r="G73" s="970">
        <f>G74+G77+G81+G84+G87+G91+G94+G103+G106+G109+G112+G116+G119+G122+G125</f>
        <v>153904.4</v>
      </c>
      <c r="H73" s="614">
        <f t="shared" si="5"/>
        <v>141.79640497885552</v>
      </c>
      <c r="I73" s="614"/>
      <c r="J73" s="614"/>
      <c r="K73" s="268">
        <f t="shared" si="6"/>
        <v>99.952655358939282</v>
      </c>
    </row>
    <row r="74" spans="1:14" ht="14.1" customHeight="1">
      <c r="A74" s="651"/>
      <c r="B74" s="652" t="s">
        <v>67</v>
      </c>
      <c r="C74" s="242" t="s">
        <v>68</v>
      </c>
      <c r="D74" s="653" t="s">
        <v>69</v>
      </c>
      <c r="E74" s="215">
        <v>5240</v>
      </c>
      <c r="F74" s="972">
        <v>6785.5</v>
      </c>
      <c r="G74" s="969">
        <v>6785</v>
      </c>
      <c r="H74" s="617">
        <f t="shared" si="5"/>
        <v>129.48473282442748</v>
      </c>
      <c r="I74" s="617"/>
      <c r="J74" s="617"/>
      <c r="K74" s="142">
        <f t="shared" si="6"/>
        <v>99.992631346253035</v>
      </c>
    </row>
    <row r="75" spans="1:14" ht="14.1" customHeight="1">
      <c r="A75" s="654"/>
      <c r="B75" s="655"/>
      <c r="C75" s="643" t="s">
        <v>285</v>
      </c>
      <c r="D75" s="656"/>
      <c r="E75" s="657">
        <v>3500</v>
      </c>
      <c r="F75" s="658">
        <v>3257</v>
      </c>
      <c r="G75" s="969">
        <v>3257</v>
      </c>
      <c r="H75" s="617">
        <f t="shared" si="5"/>
        <v>93.057142857142864</v>
      </c>
      <c r="I75" s="617"/>
      <c r="J75" s="617"/>
      <c r="K75" s="142">
        <f t="shared" si="6"/>
        <v>100</v>
      </c>
    </row>
    <row r="76" spans="1:14" ht="14.1" customHeight="1">
      <c r="A76" s="654"/>
      <c r="B76" s="655"/>
      <c r="C76" s="643" t="s">
        <v>224</v>
      </c>
      <c r="D76" s="656"/>
      <c r="E76" s="657">
        <v>457</v>
      </c>
      <c r="F76" s="658">
        <v>487.8</v>
      </c>
      <c r="G76" s="969">
        <v>488</v>
      </c>
      <c r="H76" s="617">
        <f t="shared" si="5"/>
        <v>106.78336980306347</v>
      </c>
      <c r="I76" s="617"/>
      <c r="J76" s="617"/>
      <c r="K76" s="142">
        <f t="shared" si="6"/>
        <v>100.0410004100041</v>
      </c>
    </row>
    <row r="77" spans="1:14" ht="14.1" customHeight="1">
      <c r="A77" s="651"/>
      <c r="B77" s="652" t="s">
        <v>70</v>
      </c>
      <c r="C77" s="242" t="s">
        <v>71</v>
      </c>
      <c r="D77" s="653" t="s">
        <v>69</v>
      </c>
      <c r="E77" s="215">
        <v>4816</v>
      </c>
      <c r="F77" s="972">
        <v>7931.6</v>
      </c>
      <c r="G77" s="969">
        <v>7932</v>
      </c>
      <c r="H77" s="617">
        <f t="shared" si="5"/>
        <v>164.70099667774087</v>
      </c>
      <c r="I77" s="617"/>
      <c r="J77" s="617"/>
      <c r="K77" s="142">
        <f t="shared" si="6"/>
        <v>100.00504311866459</v>
      </c>
    </row>
    <row r="78" spans="1:14" ht="14.1" customHeight="1">
      <c r="A78" s="654"/>
      <c r="B78" s="655"/>
      <c r="C78" s="643" t="s">
        <v>285</v>
      </c>
      <c r="D78" s="659"/>
      <c r="E78" s="657">
        <v>3081</v>
      </c>
      <c r="F78" s="658">
        <v>3336.3</v>
      </c>
      <c r="G78" s="657">
        <v>3336</v>
      </c>
      <c r="H78" s="617">
        <f t="shared" si="5"/>
        <v>108.2765335929893</v>
      </c>
      <c r="I78" s="617"/>
      <c r="J78" s="617"/>
      <c r="K78" s="142">
        <f t="shared" si="6"/>
        <v>99.991008002877436</v>
      </c>
    </row>
    <row r="79" spans="1:14" ht="14.1" customHeight="1">
      <c r="A79" s="654"/>
      <c r="B79" s="655"/>
      <c r="C79" s="643" t="s">
        <v>265</v>
      </c>
      <c r="D79" s="659"/>
      <c r="E79" s="657">
        <v>112</v>
      </c>
      <c r="F79" s="658">
        <v>112</v>
      </c>
      <c r="G79" s="657">
        <v>112</v>
      </c>
      <c r="H79" s="617">
        <f t="shared" si="5"/>
        <v>100</v>
      </c>
      <c r="I79" s="617"/>
      <c r="J79" s="617"/>
      <c r="K79" s="142">
        <f t="shared" si="6"/>
        <v>100</v>
      </c>
    </row>
    <row r="80" spans="1:14" ht="14.1" customHeight="1">
      <c r="A80" s="654"/>
      <c r="B80" s="655"/>
      <c r="C80" s="643" t="s">
        <v>224</v>
      </c>
      <c r="D80" s="659"/>
      <c r="E80" s="657">
        <v>193</v>
      </c>
      <c r="F80" s="658">
        <v>330.6</v>
      </c>
      <c r="G80" s="657">
        <v>331</v>
      </c>
      <c r="H80" s="617">
        <f t="shared" si="5"/>
        <v>171.50259067357513</v>
      </c>
      <c r="I80" s="617"/>
      <c r="J80" s="617"/>
      <c r="K80" s="142">
        <f t="shared" si="6"/>
        <v>100.12099213551117</v>
      </c>
    </row>
    <row r="81" spans="1:11" ht="14.1" customHeight="1">
      <c r="A81" s="651"/>
      <c r="B81" s="652" t="s">
        <v>72</v>
      </c>
      <c r="C81" s="242" t="s">
        <v>73</v>
      </c>
      <c r="D81" s="653" t="s">
        <v>69</v>
      </c>
      <c r="E81" s="215">
        <v>4643</v>
      </c>
      <c r="F81" s="972">
        <v>6889.5</v>
      </c>
      <c r="G81" s="969">
        <v>6889</v>
      </c>
      <c r="H81" s="617">
        <f t="shared" si="5"/>
        <v>148.37389618780961</v>
      </c>
      <c r="I81" s="617"/>
      <c r="J81" s="617"/>
      <c r="K81" s="142">
        <f t="shared" si="6"/>
        <v>99.992742579287324</v>
      </c>
    </row>
    <row r="82" spans="1:11" ht="14.1" customHeight="1">
      <c r="A82" s="654"/>
      <c r="B82" s="655"/>
      <c r="C82" s="643" t="s">
        <v>285</v>
      </c>
      <c r="D82" s="659"/>
      <c r="E82" s="657">
        <v>2959</v>
      </c>
      <c r="F82" s="658">
        <v>3159</v>
      </c>
      <c r="G82" s="657">
        <v>3159</v>
      </c>
      <c r="H82" s="617">
        <f t="shared" si="5"/>
        <v>106.75904021628928</v>
      </c>
      <c r="I82" s="617"/>
      <c r="J82" s="617"/>
      <c r="K82" s="142">
        <f t="shared" si="6"/>
        <v>100</v>
      </c>
    </row>
    <row r="83" spans="1:11" ht="14.1" customHeight="1">
      <c r="A83" s="654"/>
      <c r="B83" s="655"/>
      <c r="C83" s="643" t="s">
        <v>224</v>
      </c>
      <c r="D83" s="659"/>
      <c r="E83" s="657">
        <v>160</v>
      </c>
      <c r="F83" s="658">
        <v>165.1</v>
      </c>
      <c r="G83" s="657">
        <v>165</v>
      </c>
      <c r="H83" s="617">
        <f t="shared" si="5"/>
        <v>103.125</v>
      </c>
      <c r="I83" s="617"/>
      <c r="J83" s="617"/>
      <c r="K83" s="142">
        <f t="shared" si="6"/>
        <v>99.93943064809207</v>
      </c>
    </row>
    <row r="84" spans="1:11" ht="14.1" customHeight="1">
      <c r="A84" s="651"/>
      <c r="B84" s="652" t="s">
        <v>74</v>
      </c>
      <c r="C84" s="242" t="s">
        <v>75</v>
      </c>
      <c r="D84" s="653" t="s">
        <v>69</v>
      </c>
      <c r="E84" s="215">
        <v>5101</v>
      </c>
      <c r="F84" s="972">
        <v>7270.4</v>
      </c>
      <c r="G84" s="969">
        <v>7270.4</v>
      </c>
      <c r="H84" s="617">
        <f t="shared" si="5"/>
        <v>142.52891589884337</v>
      </c>
      <c r="I84" s="617"/>
      <c r="J84" s="617"/>
      <c r="K84" s="142">
        <f t="shared" si="6"/>
        <v>100</v>
      </c>
    </row>
    <row r="85" spans="1:11" ht="14.1" customHeight="1">
      <c r="A85" s="654"/>
      <c r="B85" s="655"/>
      <c r="C85" s="643" t="s">
        <v>285</v>
      </c>
      <c r="D85" s="659"/>
      <c r="E85" s="657">
        <v>3554</v>
      </c>
      <c r="F85" s="658">
        <v>4234</v>
      </c>
      <c r="G85" s="657">
        <v>4234</v>
      </c>
      <c r="H85" s="617">
        <f t="shared" si="5"/>
        <v>119.13337084974675</v>
      </c>
      <c r="I85" s="617"/>
      <c r="J85" s="617"/>
      <c r="K85" s="142">
        <f t="shared" si="6"/>
        <v>100</v>
      </c>
    </row>
    <row r="86" spans="1:11" ht="14.1" customHeight="1">
      <c r="A86" s="654"/>
      <c r="B86" s="655"/>
      <c r="C86" s="643" t="s">
        <v>224</v>
      </c>
      <c r="D86" s="659"/>
      <c r="E86" s="657">
        <v>159</v>
      </c>
      <c r="F86" s="658">
        <v>196.3</v>
      </c>
      <c r="G86" s="657">
        <v>196</v>
      </c>
      <c r="H86" s="617">
        <f t="shared" si="5"/>
        <v>123.27044025157232</v>
      </c>
      <c r="I86" s="617"/>
      <c r="J86" s="617"/>
      <c r="K86" s="142">
        <f t="shared" si="6"/>
        <v>99.847172694854819</v>
      </c>
    </row>
    <row r="87" spans="1:11" ht="14.1" customHeight="1">
      <c r="A87" s="651"/>
      <c r="B87" s="652" t="s">
        <v>76</v>
      </c>
      <c r="C87" s="242" t="s">
        <v>77</v>
      </c>
      <c r="D87" s="653" t="s">
        <v>69</v>
      </c>
      <c r="E87" s="215">
        <v>10758</v>
      </c>
      <c r="F87" s="972">
        <v>15337.5</v>
      </c>
      <c r="G87" s="969">
        <v>15337</v>
      </c>
      <c r="H87" s="617">
        <f t="shared" si="5"/>
        <v>142.56367354526864</v>
      </c>
      <c r="I87" s="617"/>
      <c r="J87" s="617"/>
      <c r="K87" s="142">
        <f t="shared" si="6"/>
        <v>99.996740016299924</v>
      </c>
    </row>
    <row r="88" spans="1:11" ht="14.1" customHeight="1">
      <c r="A88" s="654"/>
      <c r="B88" s="655"/>
      <c r="C88" s="643" t="s">
        <v>285</v>
      </c>
      <c r="D88" s="659"/>
      <c r="E88" s="657">
        <v>5870</v>
      </c>
      <c r="F88" s="658">
        <v>4870</v>
      </c>
      <c r="G88" s="657">
        <v>4870</v>
      </c>
      <c r="H88" s="617">
        <f t="shared" si="5"/>
        <v>82.964224872231682</v>
      </c>
      <c r="I88" s="617"/>
      <c r="J88" s="617"/>
      <c r="K88" s="142">
        <f t="shared" si="6"/>
        <v>100</v>
      </c>
    </row>
    <row r="89" spans="1:11" ht="14.1" customHeight="1">
      <c r="A89" s="660"/>
      <c r="B89" s="661"/>
      <c r="C89" s="643" t="s">
        <v>224</v>
      </c>
      <c r="D89" s="662"/>
      <c r="E89" s="657">
        <v>806</v>
      </c>
      <c r="F89" s="658">
        <v>843.1</v>
      </c>
      <c r="G89" s="657">
        <v>843</v>
      </c>
      <c r="H89" s="617">
        <f t="shared" si="5"/>
        <v>104.59057071960298</v>
      </c>
      <c r="I89" s="617"/>
      <c r="J89" s="617"/>
      <c r="K89" s="142">
        <f t="shared" si="6"/>
        <v>99.988139010793503</v>
      </c>
    </row>
    <row r="90" spans="1:11" ht="14.1" customHeight="1">
      <c r="A90" s="660"/>
      <c r="B90" s="661"/>
      <c r="C90" s="643" t="s">
        <v>242</v>
      </c>
      <c r="D90" s="662"/>
      <c r="E90" s="657">
        <v>1000</v>
      </c>
      <c r="F90" s="658">
        <v>1000</v>
      </c>
      <c r="G90" s="657">
        <v>1000</v>
      </c>
      <c r="H90" s="617">
        <f t="shared" si="5"/>
        <v>100</v>
      </c>
      <c r="I90" s="617"/>
      <c r="J90" s="617"/>
      <c r="K90" s="142">
        <f t="shared" si="6"/>
        <v>100</v>
      </c>
    </row>
    <row r="91" spans="1:11" ht="14.1" customHeight="1">
      <c r="A91" s="651"/>
      <c r="B91" s="652" t="s">
        <v>78</v>
      </c>
      <c r="C91" s="242" t="s">
        <v>79</v>
      </c>
      <c r="D91" s="653" t="s">
        <v>69</v>
      </c>
      <c r="E91" s="954">
        <v>6103</v>
      </c>
      <c r="F91" s="953">
        <v>5668.7</v>
      </c>
      <c r="G91" s="969">
        <v>5669</v>
      </c>
      <c r="H91" s="617">
        <f t="shared" si="5"/>
        <v>92.888743241029005</v>
      </c>
      <c r="I91" s="617"/>
      <c r="J91" s="617"/>
      <c r="K91" s="142">
        <f t="shared" si="6"/>
        <v>100.00529221867447</v>
      </c>
    </row>
    <row r="92" spans="1:11" ht="14.1" customHeight="1">
      <c r="A92" s="654"/>
      <c r="B92" s="655"/>
      <c r="C92" s="643" t="s">
        <v>285</v>
      </c>
      <c r="D92" s="659"/>
      <c r="E92" s="657">
        <v>5052</v>
      </c>
      <c r="F92" s="658">
        <v>3052</v>
      </c>
      <c r="G92" s="657">
        <v>3052</v>
      </c>
      <c r="H92" s="617">
        <f>G92/E92*100</f>
        <v>60.411718131433098</v>
      </c>
      <c r="I92" s="617"/>
      <c r="J92" s="617"/>
      <c r="K92" s="142">
        <f t="shared" si="6"/>
        <v>100</v>
      </c>
    </row>
    <row r="93" spans="1:11" ht="14.1" customHeight="1">
      <c r="A93" s="654"/>
      <c r="B93" s="655"/>
      <c r="C93" s="643" t="s">
        <v>224</v>
      </c>
      <c r="D93" s="659"/>
      <c r="E93" s="657">
        <v>170</v>
      </c>
      <c r="F93" s="658">
        <v>186.6</v>
      </c>
      <c r="G93" s="657">
        <v>187</v>
      </c>
      <c r="H93" s="617">
        <f t="shared" ref="H93" si="7">G93/E93*100</f>
        <v>110.00000000000001</v>
      </c>
      <c r="I93" s="617"/>
      <c r="J93" s="617"/>
      <c r="K93" s="142">
        <f t="shared" si="6"/>
        <v>100.21436227224009</v>
      </c>
    </row>
    <row r="94" spans="1:11" ht="14.1" customHeight="1">
      <c r="A94" s="651"/>
      <c r="B94" s="652" t="s">
        <v>80</v>
      </c>
      <c r="C94" s="242" t="s">
        <v>191</v>
      </c>
      <c r="D94" s="653" t="s">
        <v>69</v>
      </c>
      <c r="E94" s="215">
        <v>9206</v>
      </c>
      <c r="F94" s="972">
        <v>11589.6</v>
      </c>
      <c r="G94" s="969">
        <v>11590</v>
      </c>
      <c r="H94" s="617">
        <f t="shared" si="5"/>
        <v>125.8961546817293</v>
      </c>
      <c r="I94" s="617"/>
      <c r="J94" s="617"/>
      <c r="K94" s="142">
        <f t="shared" si="6"/>
        <v>100.00345137019397</v>
      </c>
    </row>
    <row r="95" spans="1:11" ht="14.1" customHeight="1">
      <c r="A95" s="654"/>
      <c r="B95" s="655"/>
      <c r="C95" s="643" t="s">
        <v>285</v>
      </c>
      <c r="D95" s="659"/>
      <c r="E95" s="657">
        <v>5350</v>
      </c>
      <c r="F95" s="658">
        <v>5350</v>
      </c>
      <c r="G95" s="657">
        <v>5350</v>
      </c>
      <c r="H95" s="617">
        <f t="shared" si="5"/>
        <v>100</v>
      </c>
      <c r="I95" s="617"/>
      <c r="J95" s="617"/>
      <c r="K95" s="142">
        <f t="shared" si="6"/>
        <v>100</v>
      </c>
    </row>
    <row r="96" spans="1:11" ht="14.1" customHeight="1">
      <c r="A96" s="663"/>
      <c r="B96" s="664"/>
      <c r="C96" s="665" t="s">
        <v>266</v>
      </c>
      <c r="D96" s="666"/>
      <c r="E96" s="973">
        <v>183</v>
      </c>
      <c r="F96" s="974">
        <v>183</v>
      </c>
      <c r="G96" s="973">
        <v>183</v>
      </c>
      <c r="H96" s="617">
        <f t="shared" si="5"/>
        <v>100</v>
      </c>
      <c r="I96" s="617"/>
      <c r="J96" s="617"/>
      <c r="K96" s="142">
        <f t="shared" si="6"/>
        <v>100</v>
      </c>
    </row>
    <row r="97" spans="1:17" ht="14.1" customHeight="1" thickBot="1">
      <c r="A97" s="667"/>
      <c r="B97" s="668"/>
      <c r="C97" s="669" t="s">
        <v>224</v>
      </c>
      <c r="D97" s="670"/>
      <c r="E97" s="975">
        <v>1659</v>
      </c>
      <c r="F97" s="976">
        <v>1642.4</v>
      </c>
      <c r="G97" s="975">
        <v>1642</v>
      </c>
      <c r="H97" s="627">
        <f t="shared" si="5"/>
        <v>98.975286317058462</v>
      </c>
      <c r="I97" s="627"/>
      <c r="J97" s="627"/>
      <c r="K97" s="628">
        <f t="shared" si="6"/>
        <v>99.975645396980028</v>
      </c>
    </row>
    <row r="98" spans="1:17" ht="14.1" customHeight="1">
      <c r="A98" s="671"/>
      <c r="B98" s="672"/>
      <c r="C98" s="636"/>
      <c r="D98" s="631"/>
      <c r="E98" s="673"/>
      <c r="F98" s="673"/>
      <c r="G98" s="674"/>
    </row>
    <row r="99" spans="1:17" ht="14.25" customHeight="1" thickBot="1">
      <c r="A99" s="629"/>
      <c r="B99" s="629"/>
      <c r="C99" s="636"/>
      <c r="D99" s="631"/>
      <c r="E99" s="637"/>
      <c r="F99" s="637"/>
      <c r="G99" s="10"/>
      <c r="K99" s="10" t="s">
        <v>855</v>
      </c>
    </row>
    <row r="100" spans="1:17" ht="12.95" customHeight="1">
      <c r="A100" s="358" t="s">
        <v>0</v>
      </c>
      <c r="B100" s="360" t="s">
        <v>1</v>
      </c>
      <c r="C100" s="359" t="s">
        <v>2</v>
      </c>
      <c r="D100" s="361"/>
      <c r="E100" s="98" t="s">
        <v>199</v>
      </c>
      <c r="F100" s="98" t="s">
        <v>307</v>
      </c>
      <c r="G100" s="128" t="s">
        <v>309</v>
      </c>
      <c r="H100" s="128" t="s">
        <v>311</v>
      </c>
      <c r="I100" s="140" t="s">
        <v>311</v>
      </c>
      <c r="J100" s="605"/>
      <c r="K100" s="140" t="s">
        <v>311</v>
      </c>
    </row>
    <row r="101" spans="1:17" ht="12.95" customHeight="1">
      <c r="A101" s="362" t="s">
        <v>4</v>
      </c>
      <c r="B101" s="364" t="s">
        <v>5</v>
      </c>
      <c r="C101" s="363" t="s">
        <v>6</v>
      </c>
      <c r="D101" s="365" t="s">
        <v>7</v>
      </c>
      <c r="E101" s="100" t="s">
        <v>190</v>
      </c>
      <c r="F101" s="100" t="s">
        <v>314</v>
      </c>
      <c r="G101" s="129" t="s">
        <v>310</v>
      </c>
      <c r="H101" s="129" t="s">
        <v>312</v>
      </c>
      <c r="I101" s="141" t="s">
        <v>313</v>
      </c>
      <c r="K101" s="141" t="s">
        <v>313</v>
      </c>
    </row>
    <row r="102" spans="1:17" ht="12.95" customHeight="1" thickBot="1">
      <c r="A102" s="531" t="s">
        <v>8</v>
      </c>
      <c r="B102" s="640" t="s">
        <v>9</v>
      </c>
      <c r="C102" s="367"/>
      <c r="D102" s="369"/>
      <c r="E102" s="111" t="s">
        <v>289</v>
      </c>
      <c r="F102" s="102">
        <v>45657</v>
      </c>
      <c r="G102" s="102">
        <v>45657</v>
      </c>
      <c r="H102" s="606" t="s">
        <v>200</v>
      </c>
      <c r="I102" s="607" t="s">
        <v>200</v>
      </c>
      <c r="J102" s="642"/>
      <c r="K102" s="607" t="s">
        <v>200</v>
      </c>
    </row>
    <row r="103" spans="1:17" ht="14.1" customHeight="1">
      <c r="A103" s="675"/>
      <c r="B103" s="676" t="s">
        <v>81</v>
      </c>
      <c r="C103" s="677" t="s">
        <v>82</v>
      </c>
      <c r="D103" s="678" t="s">
        <v>69</v>
      </c>
      <c r="E103" s="954">
        <v>5497</v>
      </c>
      <c r="F103" s="953">
        <v>9141.6</v>
      </c>
      <c r="G103" s="646">
        <v>9141</v>
      </c>
      <c r="H103" s="647">
        <f>G103/E103*100</f>
        <v>166.29070402037476</v>
      </c>
      <c r="I103" s="647"/>
      <c r="J103" s="647"/>
      <c r="K103" s="648">
        <f>G103/F103*100</f>
        <v>99.993436597532153</v>
      </c>
      <c r="O103" s="679"/>
      <c r="P103" s="679"/>
      <c r="Q103" s="679"/>
    </row>
    <row r="104" spans="1:17" ht="14.25" customHeight="1">
      <c r="A104" s="654"/>
      <c r="B104" s="655"/>
      <c r="C104" s="643" t="s">
        <v>285</v>
      </c>
      <c r="D104" s="659"/>
      <c r="E104" s="657">
        <v>3517</v>
      </c>
      <c r="F104" s="658">
        <v>3517</v>
      </c>
      <c r="G104" s="657">
        <v>3517</v>
      </c>
      <c r="H104" s="617">
        <f t="shared" ref="H104:H126" si="8">G104/E104*100</f>
        <v>100</v>
      </c>
      <c r="I104" s="617"/>
      <c r="J104" s="617"/>
      <c r="K104" s="142">
        <f t="shared" ref="K104:K136" si="9">G104/F104*100</f>
        <v>100</v>
      </c>
      <c r="O104" s="679"/>
      <c r="P104" s="679"/>
      <c r="Q104" s="679"/>
    </row>
    <row r="105" spans="1:17" ht="14.1" customHeight="1">
      <c r="A105" s="654"/>
      <c r="B105" s="655"/>
      <c r="C105" s="643" t="s">
        <v>224</v>
      </c>
      <c r="D105" s="659"/>
      <c r="E105" s="657">
        <v>150</v>
      </c>
      <c r="F105" s="658">
        <v>211.2</v>
      </c>
      <c r="G105" s="657">
        <v>211</v>
      </c>
      <c r="H105" s="617">
        <f t="shared" si="8"/>
        <v>140.66666666666669</v>
      </c>
      <c r="I105" s="617"/>
      <c r="J105" s="617"/>
      <c r="K105" s="142">
        <f t="shared" si="9"/>
        <v>99.905303030303045</v>
      </c>
      <c r="N105" s="181"/>
      <c r="O105" s="679"/>
      <c r="P105" s="681"/>
      <c r="Q105" s="679"/>
    </row>
    <row r="106" spans="1:17" ht="14.1" customHeight="1">
      <c r="A106" s="654"/>
      <c r="B106" s="655" t="s">
        <v>83</v>
      </c>
      <c r="C106" s="380" t="s">
        <v>84</v>
      </c>
      <c r="D106" s="659" t="s">
        <v>69</v>
      </c>
      <c r="E106" s="215">
        <v>7740</v>
      </c>
      <c r="F106" s="972">
        <v>10668.4</v>
      </c>
      <c r="G106" s="969">
        <v>10668</v>
      </c>
      <c r="H106" s="617">
        <f t="shared" si="8"/>
        <v>137.8294573643411</v>
      </c>
      <c r="I106" s="617"/>
      <c r="J106" s="617"/>
      <c r="K106" s="142">
        <f t="shared" si="9"/>
        <v>99.99625060927599</v>
      </c>
      <c r="N106" s="181"/>
      <c r="O106" s="679"/>
      <c r="P106" s="681"/>
      <c r="Q106" s="679"/>
    </row>
    <row r="107" spans="1:17" ht="14.1" customHeight="1">
      <c r="A107" s="654"/>
      <c r="B107" s="655"/>
      <c r="C107" s="643" t="s">
        <v>285</v>
      </c>
      <c r="D107" s="659"/>
      <c r="E107" s="657">
        <v>4390</v>
      </c>
      <c r="F107" s="658">
        <v>4590</v>
      </c>
      <c r="G107" s="657">
        <v>4590</v>
      </c>
      <c r="H107" s="617">
        <f t="shared" si="8"/>
        <v>104.55580865603645</v>
      </c>
      <c r="I107" s="617"/>
      <c r="J107" s="617"/>
      <c r="K107" s="142">
        <f t="shared" si="9"/>
        <v>100</v>
      </c>
      <c r="N107" s="181"/>
      <c r="O107" s="679"/>
      <c r="P107" s="679"/>
      <c r="Q107" s="679"/>
    </row>
    <row r="108" spans="1:17" ht="14.1" customHeight="1">
      <c r="A108" s="654"/>
      <c r="B108" s="655"/>
      <c r="C108" s="643" t="s">
        <v>224</v>
      </c>
      <c r="D108" s="659"/>
      <c r="E108" s="657">
        <v>1717</v>
      </c>
      <c r="F108" s="658">
        <v>763.6</v>
      </c>
      <c r="G108" s="657">
        <v>764</v>
      </c>
      <c r="H108" s="617">
        <f t="shared" si="8"/>
        <v>44.496214327315087</v>
      </c>
      <c r="I108" s="617"/>
      <c r="J108" s="617"/>
      <c r="K108" s="142">
        <f t="shared" si="9"/>
        <v>100.0523834468308</v>
      </c>
      <c r="N108" s="181"/>
      <c r="O108" s="679"/>
      <c r="P108" s="681"/>
      <c r="Q108" s="679"/>
    </row>
    <row r="109" spans="1:17" ht="14.1" customHeight="1">
      <c r="A109" s="654"/>
      <c r="B109" s="655" t="s">
        <v>85</v>
      </c>
      <c r="C109" s="380" t="s">
        <v>86</v>
      </c>
      <c r="D109" s="659" t="s">
        <v>69</v>
      </c>
      <c r="E109" s="215">
        <v>5787</v>
      </c>
      <c r="F109" s="972">
        <f>8255.6+900</f>
        <v>9155.6</v>
      </c>
      <c r="G109" s="969">
        <f>8256+827</f>
        <v>9083</v>
      </c>
      <c r="H109" s="617">
        <f t="shared" si="8"/>
        <v>156.95524451356488</v>
      </c>
      <c r="I109" s="617"/>
      <c r="J109" s="617"/>
      <c r="K109" s="142">
        <f>G109/F109*100</f>
        <v>99.207042684258809</v>
      </c>
      <c r="N109" s="95"/>
    </row>
    <row r="110" spans="1:17" ht="14.1" customHeight="1">
      <c r="A110" s="654"/>
      <c r="B110" s="655"/>
      <c r="C110" s="643" t="s">
        <v>285</v>
      </c>
      <c r="D110" s="659"/>
      <c r="E110" s="657">
        <v>3575</v>
      </c>
      <c r="F110" s="658">
        <v>3725</v>
      </c>
      <c r="G110" s="657">
        <v>3725</v>
      </c>
      <c r="H110" s="617">
        <f t="shared" si="8"/>
        <v>104.19580419580419</v>
      </c>
      <c r="I110" s="617"/>
      <c r="J110" s="617"/>
      <c r="K110" s="142">
        <f t="shared" si="9"/>
        <v>100</v>
      </c>
      <c r="N110" s="95"/>
    </row>
    <row r="111" spans="1:17" ht="14.1" customHeight="1">
      <c r="A111" s="654"/>
      <c r="B111" s="655"/>
      <c r="C111" s="643" t="s">
        <v>224</v>
      </c>
      <c r="D111" s="659"/>
      <c r="E111" s="657">
        <v>741</v>
      </c>
      <c r="F111" s="658">
        <v>723</v>
      </c>
      <c r="G111" s="657">
        <v>723</v>
      </c>
      <c r="H111" s="617">
        <f t="shared" si="8"/>
        <v>97.570850202429142</v>
      </c>
      <c r="I111" s="617"/>
      <c r="J111" s="617"/>
      <c r="K111" s="142">
        <f t="shared" si="9"/>
        <v>100</v>
      </c>
      <c r="N111" s="95"/>
    </row>
    <row r="112" spans="1:17" ht="14.1" customHeight="1">
      <c r="A112" s="654"/>
      <c r="B112" s="655" t="s">
        <v>87</v>
      </c>
      <c r="C112" s="380" t="s">
        <v>88</v>
      </c>
      <c r="D112" s="659" t="s">
        <v>69</v>
      </c>
      <c r="E112" s="215">
        <v>9093</v>
      </c>
      <c r="F112" s="972">
        <v>12956.8</v>
      </c>
      <c r="G112" s="969">
        <v>12957</v>
      </c>
      <c r="H112" s="617">
        <f t="shared" si="8"/>
        <v>142.49422632794457</v>
      </c>
      <c r="I112" s="617"/>
      <c r="J112" s="617"/>
      <c r="K112" s="142">
        <f t="shared" si="9"/>
        <v>100.00154359101012</v>
      </c>
    </row>
    <row r="113" spans="1:15" ht="14.1" customHeight="1">
      <c r="A113" s="654"/>
      <c r="B113" s="655"/>
      <c r="C113" s="643" t="s">
        <v>285</v>
      </c>
      <c r="D113" s="659"/>
      <c r="E113" s="657">
        <v>5316</v>
      </c>
      <c r="F113" s="658">
        <v>5507.5</v>
      </c>
      <c r="G113" s="657">
        <v>5508</v>
      </c>
      <c r="H113" s="617">
        <f t="shared" si="8"/>
        <v>103.61173814898419</v>
      </c>
      <c r="I113" s="617"/>
      <c r="J113" s="617"/>
      <c r="K113" s="142">
        <f t="shared" si="9"/>
        <v>100.00907852927826</v>
      </c>
    </row>
    <row r="114" spans="1:15" ht="14.1" customHeight="1">
      <c r="A114" s="654"/>
      <c r="B114" s="655"/>
      <c r="C114" s="643" t="s">
        <v>214</v>
      </c>
      <c r="D114" s="659"/>
      <c r="E114" s="657">
        <v>300</v>
      </c>
      <c r="F114" s="658">
        <v>300</v>
      </c>
      <c r="G114" s="657">
        <v>300</v>
      </c>
      <c r="H114" s="617">
        <f t="shared" si="8"/>
        <v>100</v>
      </c>
      <c r="I114" s="617"/>
      <c r="J114" s="617"/>
      <c r="K114" s="142">
        <f t="shared" si="9"/>
        <v>100</v>
      </c>
    </row>
    <row r="115" spans="1:15" ht="14.1" customHeight="1">
      <c r="A115" s="654"/>
      <c r="B115" s="655"/>
      <c r="C115" s="643" t="s">
        <v>225</v>
      </c>
      <c r="D115" s="659"/>
      <c r="E115" s="657">
        <v>1055</v>
      </c>
      <c r="F115" s="658">
        <v>1010</v>
      </c>
      <c r="G115" s="657">
        <v>1011</v>
      </c>
      <c r="H115" s="617">
        <f t="shared" si="8"/>
        <v>95.829383886255926</v>
      </c>
      <c r="I115" s="617"/>
      <c r="J115" s="617"/>
      <c r="K115" s="142">
        <f t="shared" si="9"/>
        <v>100.0990099009901</v>
      </c>
    </row>
    <row r="116" spans="1:15" ht="14.1" customHeight="1">
      <c r="A116" s="654"/>
      <c r="B116" s="655" t="s">
        <v>89</v>
      </c>
      <c r="C116" s="380" t="s">
        <v>90</v>
      </c>
      <c r="D116" s="659" t="s">
        <v>69</v>
      </c>
      <c r="E116" s="215">
        <v>6746</v>
      </c>
      <c r="F116" s="972">
        <v>9539.2000000000007</v>
      </c>
      <c r="G116" s="969">
        <v>9539</v>
      </c>
      <c r="H116" s="617">
        <f t="shared" si="8"/>
        <v>141.40231248147052</v>
      </c>
      <c r="I116" s="617"/>
      <c r="J116" s="617"/>
      <c r="K116" s="142">
        <f t="shared" si="9"/>
        <v>99.997903388124783</v>
      </c>
      <c r="O116" s="598"/>
    </row>
    <row r="117" spans="1:15" ht="14.1" customHeight="1">
      <c r="A117" s="654"/>
      <c r="B117" s="655"/>
      <c r="C117" s="643" t="s">
        <v>285</v>
      </c>
      <c r="D117" s="659"/>
      <c r="E117" s="657">
        <v>2872</v>
      </c>
      <c r="F117" s="658">
        <v>3363</v>
      </c>
      <c r="G117" s="657">
        <v>3363</v>
      </c>
      <c r="H117" s="617">
        <f t="shared" si="8"/>
        <v>117.09610027855153</v>
      </c>
      <c r="I117" s="617"/>
      <c r="J117" s="617"/>
      <c r="K117" s="142">
        <f t="shared" si="9"/>
        <v>100</v>
      </c>
      <c r="O117" s="181"/>
    </row>
    <row r="118" spans="1:15" ht="14.1" customHeight="1">
      <c r="A118" s="654"/>
      <c r="B118" s="655"/>
      <c r="C118" s="643" t="s">
        <v>224</v>
      </c>
      <c r="D118" s="659"/>
      <c r="E118" s="657">
        <v>2100</v>
      </c>
      <c r="F118" s="658">
        <v>2490</v>
      </c>
      <c r="G118" s="657">
        <v>2490</v>
      </c>
      <c r="H118" s="617">
        <f t="shared" si="8"/>
        <v>118.57142857142857</v>
      </c>
      <c r="I118" s="617"/>
      <c r="J118" s="617"/>
      <c r="K118" s="142">
        <f t="shared" si="9"/>
        <v>100</v>
      </c>
      <c r="O118" s="181"/>
    </row>
    <row r="119" spans="1:15" ht="14.1" customHeight="1">
      <c r="A119" s="654"/>
      <c r="B119" s="655" t="s">
        <v>91</v>
      </c>
      <c r="C119" s="380" t="s">
        <v>92</v>
      </c>
      <c r="D119" s="659" t="s">
        <v>69</v>
      </c>
      <c r="E119" s="215">
        <v>8916</v>
      </c>
      <c r="F119" s="972">
        <v>13599.7</v>
      </c>
      <c r="G119" s="969">
        <v>13600</v>
      </c>
      <c r="H119" s="617">
        <f t="shared" si="8"/>
        <v>152.53476895468822</v>
      </c>
      <c r="I119" s="617"/>
      <c r="J119" s="617"/>
      <c r="K119" s="142">
        <f>G119/F119*100</f>
        <v>100.00220593101319</v>
      </c>
      <c r="O119" s="181"/>
    </row>
    <row r="120" spans="1:15" ht="14.1" customHeight="1">
      <c r="A120" s="654"/>
      <c r="B120" s="655"/>
      <c r="C120" s="643" t="s">
        <v>285</v>
      </c>
      <c r="D120" s="659"/>
      <c r="E120" s="657">
        <v>6034</v>
      </c>
      <c r="F120" s="658">
        <v>6124</v>
      </c>
      <c r="G120" s="657">
        <v>6124</v>
      </c>
      <c r="H120" s="617">
        <f t="shared" si="8"/>
        <v>101.49154789526018</v>
      </c>
      <c r="I120" s="617"/>
      <c r="J120" s="617"/>
      <c r="K120" s="142">
        <f t="shared" si="9"/>
        <v>100</v>
      </c>
      <c r="O120" s="181"/>
    </row>
    <row r="121" spans="1:15" ht="14.1" customHeight="1">
      <c r="A121" s="654"/>
      <c r="B121" s="655"/>
      <c r="C121" s="643" t="s">
        <v>224</v>
      </c>
      <c r="D121" s="659"/>
      <c r="E121" s="657">
        <v>772</v>
      </c>
      <c r="F121" s="658">
        <v>859.5</v>
      </c>
      <c r="G121" s="657">
        <v>860</v>
      </c>
      <c r="H121" s="617">
        <f t="shared" si="8"/>
        <v>111.39896373056995</v>
      </c>
      <c r="I121" s="617"/>
      <c r="J121" s="617"/>
      <c r="K121" s="142">
        <f t="shared" si="9"/>
        <v>100.05817335660268</v>
      </c>
      <c r="O121" s="181"/>
    </row>
    <row r="122" spans="1:15" ht="14.1" customHeight="1">
      <c r="A122" s="654"/>
      <c r="B122" s="655" t="s">
        <v>93</v>
      </c>
      <c r="C122" s="380" t="s">
        <v>94</v>
      </c>
      <c r="D122" s="659" t="s">
        <v>69</v>
      </c>
      <c r="E122" s="215">
        <v>9087</v>
      </c>
      <c r="F122" s="972">
        <v>12939.5</v>
      </c>
      <c r="G122" s="969">
        <v>12940</v>
      </c>
      <c r="H122" s="617">
        <f t="shared" si="8"/>
        <v>142.40123252998788</v>
      </c>
      <c r="I122" s="617"/>
      <c r="J122" s="617"/>
      <c r="K122" s="142">
        <f t="shared" si="9"/>
        <v>100.00386413694503</v>
      </c>
    </row>
    <row r="123" spans="1:15" ht="14.1" customHeight="1">
      <c r="A123" s="654"/>
      <c r="B123" s="655"/>
      <c r="C123" s="643" t="s">
        <v>285</v>
      </c>
      <c r="D123" s="659"/>
      <c r="E123" s="657">
        <v>5937</v>
      </c>
      <c r="F123" s="658">
        <v>5937</v>
      </c>
      <c r="G123" s="657">
        <v>5937</v>
      </c>
      <c r="H123" s="617">
        <f t="shared" si="8"/>
        <v>100</v>
      </c>
      <c r="I123" s="617"/>
      <c r="J123" s="617"/>
      <c r="K123" s="142">
        <f t="shared" si="9"/>
        <v>100</v>
      </c>
    </row>
    <row r="124" spans="1:15" ht="14.1" customHeight="1">
      <c r="A124" s="654"/>
      <c r="B124" s="655"/>
      <c r="C124" s="643" t="s">
        <v>224</v>
      </c>
      <c r="D124" s="659"/>
      <c r="E124" s="657">
        <v>488</v>
      </c>
      <c r="F124" s="658">
        <v>488</v>
      </c>
      <c r="G124" s="657">
        <v>488</v>
      </c>
      <c r="H124" s="617">
        <f t="shared" si="8"/>
        <v>100</v>
      </c>
      <c r="I124" s="617"/>
      <c r="J124" s="617"/>
      <c r="K124" s="142">
        <f t="shared" si="9"/>
        <v>100</v>
      </c>
    </row>
    <row r="125" spans="1:15" ht="14.1" customHeight="1">
      <c r="A125" s="654"/>
      <c r="B125" s="655" t="s">
        <v>95</v>
      </c>
      <c r="C125" s="380" t="s">
        <v>96</v>
      </c>
      <c r="D125" s="659" t="s">
        <v>69</v>
      </c>
      <c r="E125" s="954">
        <v>9806</v>
      </c>
      <c r="F125" s="953">
        <v>14503.7</v>
      </c>
      <c r="G125" s="969">
        <v>14504</v>
      </c>
      <c r="H125" s="617">
        <f t="shared" si="8"/>
        <v>147.90944319804203</v>
      </c>
      <c r="I125" s="617"/>
      <c r="J125" s="617"/>
      <c r="K125" s="142">
        <f t="shared" si="9"/>
        <v>100.002068437709</v>
      </c>
    </row>
    <row r="126" spans="1:15" ht="14.1" customHeight="1">
      <c r="A126" s="654"/>
      <c r="B126" s="655"/>
      <c r="C126" s="643" t="s">
        <v>285</v>
      </c>
      <c r="D126" s="659"/>
      <c r="E126" s="657">
        <v>6024</v>
      </c>
      <c r="F126" s="658">
        <v>6024</v>
      </c>
      <c r="G126" s="657">
        <v>6024</v>
      </c>
      <c r="H126" s="617">
        <f t="shared" si="8"/>
        <v>100</v>
      </c>
      <c r="I126" s="617"/>
      <c r="J126" s="617"/>
      <c r="K126" s="142">
        <f t="shared" si="9"/>
        <v>100</v>
      </c>
    </row>
    <row r="127" spans="1:15" ht="14.1" customHeight="1">
      <c r="A127" s="663"/>
      <c r="B127" s="664"/>
      <c r="C127" s="665" t="s">
        <v>224</v>
      </c>
      <c r="D127" s="666"/>
      <c r="E127" s="973">
        <v>1061</v>
      </c>
      <c r="F127" s="974">
        <v>1078.7</v>
      </c>
      <c r="G127" s="657">
        <v>1079</v>
      </c>
      <c r="H127" s="751">
        <f>G127/E127*100</f>
        <v>101.69651272384543</v>
      </c>
      <c r="I127" s="751"/>
      <c r="J127" s="751"/>
      <c r="K127" s="756">
        <f t="shared" si="9"/>
        <v>100.02781125428757</v>
      </c>
    </row>
    <row r="128" spans="1:15" ht="14.1" customHeight="1">
      <c r="A128" s="379"/>
      <c r="B128" s="682"/>
      <c r="C128" s="643"/>
      <c r="D128" s="162"/>
      <c r="E128" s="657"/>
      <c r="F128" s="658"/>
      <c r="G128" s="646"/>
      <c r="H128" s="680"/>
      <c r="I128" s="680"/>
      <c r="J128" s="680"/>
      <c r="K128" s="680"/>
    </row>
    <row r="129" spans="1:11" ht="14.1" customHeight="1">
      <c r="A129" s="683"/>
      <c r="B129" s="684"/>
      <c r="C129" s="685" t="s">
        <v>97</v>
      </c>
      <c r="D129" s="686" t="s">
        <v>69</v>
      </c>
      <c r="E129" s="687">
        <f>SUM(E130:E135)</f>
        <v>1500</v>
      </c>
      <c r="F129" s="688">
        <f>SUM(F130:F135)</f>
        <v>521</v>
      </c>
      <c r="G129" s="687">
        <f>SUM(G130:G135)</f>
        <v>521</v>
      </c>
      <c r="H129" s="689">
        <f>G129/E129*100</f>
        <v>34.733333333333334</v>
      </c>
      <c r="I129" s="689"/>
      <c r="J129" s="689"/>
      <c r="K129" s="690">
        <f t="shared" si="9"/>
        <v>100</v>
      </c>
    </row>
    <row r="130" spans="1:11" ht="12.95" customHeight="1">
      <c r="A130" s="691"/>
      <c r="B130" s="692"/>
      <c r="C130" s="601"/>
      <c r="D130" s="693" t="s">
        <v>97</v>
      </c>
      <c r="E130" s="694">
        <v>100</v>
      </c>
      <c r="F130" s="695">
        <v>88.7</v>
      </c>
      <c r="G130" s="143">
        <v>89</v>
      </c>
      <c r="H130" s="617">
        <f t="shared" ref="H130:H136" si="10">G130/E130*100</f>
        <v>89</v>
      </c>
      <c r="I130" s="617"/>
      <c r="J130" s="617"/>
      <c r="K130" s="142">
        <f t="shared" si="9"/>
        <v>100.33821871476889</v>
      </c>
    </row>
    <row r="131" spans="1:11" ht="12.95" customHeight="1">
      <c r="A131" s="691"/>
      <c r="B131" s="692"/>
      <c r="C131" s="601"/>
      <c r="D131" s="693" t="s">
        <v>296</v>
      </c>
      <c r="E131" s="694">
        <v>200</v>
      </c>
      <c r="F131" s="695">
        <v>165.3</v>
      </c>
      <c r="G131" s="143">
        <v>165</v>
      </c>
      <c r="H131" s="617">
        <f t="shared" si="10"/>
        <v>82.5</v>
      </c>
      <c r="I131" s="617"/>
      <c r="J131" s="617"/>
      <c r="K131" s="142">
        <f t="shared" si="9"/>
        <v>99.818511796733205</v>
      </c>
    </row>
    <row r="132" spans="1:11" ht="12.95" customHeight="1">
      <c r="A132" s="691"/>
      <c r="B132" s="692"/>
      <c r="C132" s="601"/>
      <c r="D132" s="693" t="s">
        <v>297</v>
      </c>
      <c r="E132" s="694">
        <v>500</v>
      </c>
      <c r="F132" s="695">
        <v>0</v>
      </c>
      <c r="G132" s="143">
        <v>0</v>
      </c>
      <c r="H132" s="617">
        <f t="shared" si="10"/>
        <v>0</v>
      </c>
      <c r="I132" s="617"/>
      <c r="J132" s="617"/>
      <c r="K132" s="696" t="s">
        <v>273</v>
      </c>
    </row>
    <row r="133" spans="1:11" ht="12.95" customHeight="1">
      <c r="A133" s="691"/>
      <c r="B133" s="692"/>
      <c r="C133" s="601"/>
      <c r="D133" s="697" t="s">
        <v>303</v>
      </c>
      <c r="E133" s="694">
        <v>400</v>
      </c>
      <c r="F133" s="695">
        <v>0</v>
      </c>
      <c r="G133" s="143">
        <v>0</v>
      </c>
      <c r="H133" s="617">
        <f t="shared" si="10"/>
        <v>0</v>
      </c>
      <c r="I133" s="617"/>
      <c r="J133" s="617"/>
      <c r="K133" s="696" t="s">
        <v>273</v>
      </c>
    </row>
    <row r="134" spans="1:11" ht="12.95" customHeight="1">
      <c r="A134" s="691"/>
      <c r="B134" s="692"/>
      <c r="C134" s="601"/>
      <c r="D134" s="693" t="s">
        <v>234</v>
      </c>
      <c r="E134" s="694">
        <v>200</v>
      </c>
      <c r="F134" s="695">
        <v>71</v>
      </c>
      <c r="G134" s="136">
        <v>71</v>
      </c>
      <c r="H134" s="617">
        <f t="shared" si="10"/>
        <v>35.5</v>
      </c>
      <c r="I134" s="617"/>
      <c r="J134" s="617"/>
      <c r="K134" s="142">
        <f t="shared" si="9"/>
        <v>100</v>
      </c>
    </row>
    <row r="135" spans="1:11" ht="12.75" customHeight="1" thickBot="1">
      <c r="A135" s="667"/>
      <c r="B135" s="698"/>
      <c r="C135" s="699"/>
      <c r="D135" s="700" t="s">
        <v>251</v>
      </c>
      <c r="E135" s="701">
        <v>100</v>
      </c>
      <c r="F135" s="702">
        <v>196</v>
      </c>
      <c r="G135" s="912">
        <v>196</v>
      </c>
      <c r="H135" s="627">
        <f t="shared" si="10"/>
        <v>196</v>
      </c>
      <c r="I135" s="627"/>
      <c r="J135" s="627"/>
      <c r="K135" s="628">
        <f t="shared" si="9"/>
        <v>100</v>
      </c>
    </row>
    <row r="136" spans="1:11" ht="18" customHeight="1">
      <c r="A136" s="703"/>
      <c r="B136" s="704" t="s">
        <v>100</v>
      </c>
      <c r="C136" s="705" t="s">
        <v>192</v>
      </c>
      <c r="D136" s="706" t="s">
        <v>193</v>
      </c>
      <c r="E136" s="1021">
        <v>72000</v>
      </c>
      <c r="F136" s="1023">
        <v>73182.399999999994</v>
      </c>
      <c r="G136" s="1025">
        <v>73182</v>
      </c>
      <c r="H136" s="1027">
        <f t="shared" si="10"/>
        <v>101.64166666666668</v>
      </c>
      <c r="I136" s="707"/>
      <c r="J136" s="707"/>
      <c r="K136" s="1029">
        <f t="shared" si="9"/>
        <v>99.999453420494561</v>
      </c>
    </row>
    <row r="137" spans="1:11" ht="14.25" customHeight="1" thickBot="1">
      <c r="A137" s="708"/>
      <c r="B137" s="709"/>
      <c r="C137" s="710" t="s">
        <v>194</v>
      </c>
      <c r="D137" s="710" t="s">
        <v>367</v>
      </c>
      <c r="E137" s="1022"/>
      <c r="F137" s="1024"/>
      <c r="G137" s="1026"/>
      <c r="H137" s="1028"/>
      <c r="I137" s="711"/>
      <c r="J137" s="711"/>
      <c r="K137" s="1030"/>
    </row>
    <row r="138" spans="1:11" ht="12.95" customHeight="1">
      <c r="A138" s="671"/>
      <c r="B138" s="672"/>
      <c r="C138" s="636"/>
      <c r="D138" s="631"/>
      <c r="E138" s="673"/>
      <c r="F138" s="1031"/>
      <c r="G138" s="1032"/>
      <c r="H138" s="1033"/>
      <c r="I138" s="714"/>
      <c r="J138" s="714"/>
      <c r="K138" s="1033"/>
    </row>
    <row r="139" spans="1:11" ht="12.95" customHeight="1">
      <c r="A139" s="671"/>
      <c r="B139" s="672"/>
      <c r="C139" s="636"/>
      <c r="D139" s="631"/>
      <c r="E139" s="673"/>
      <c r="F139" s="1031"/>
      <c r="G139" s="1032"/>
      <c r="H139" s="1033"/>
      <c r="I139" s="714"/>
      <c r="J139" s="714"/>
      <c r="K139" s="1033"/>
    </row>
    <row r="140" spans="1:11" ht="12.95" customHeight="1">
      <c r="A140" s="671"/>
      <c r="B140" s="672"/>
      <c r="C140" s="636"/>
      <c r="D140" s="631"/>
      <c r="E140" s="673"/>
      <c r="F140" s="715"/>
      <c r="G140" s="713"/>
      <c r="H140" s="714"/>
      <c r="I140" s="714"/>
      <c r="J140" s="714"/>
      <c r="K140" s="714"/>
    </row>
    <row r="141" spans="1:11" ht="12.95" customHeight="1">
      <c r="A141" s="671"/>
      <c r="B141" s="672"/>
      <c r="C141" s="636"/>
      <c r="D141" s="631"/>
      <c r="E141" s="673"/>
      <c r="F141" s="716"/>
      <c r="G141" s="717"/>
      <c r="H141" s="718"/>
      <c r="I141" s="719"/>
      <c r="J141" s="714"/>
      <c r="K141" s="720"/>
    </row>
    <row r="142" spans="1:11" ht="12.95" customHeight="1">
      <c r="A142" s="671"/>
      <c r="B142" s="672"/>
      <c r="C142" s="636"/>
      <c r="D142" s="631"/>
      <c r="E142" s="673"/>
      <c r="F142" s="721"/>
      <c r="G142" s="722"/>
      <c r="H142" s="723"/>
      <c r="I142" s="724"/>
      <c r="J142" s="725"/>
      <c r="K142" s="635"/>
    </row>
    <row r="143" spans="1:11" ht="12.95" customHeight="1">
      <c r="A143" s="671"/>
      <c r="B143" s="672"/>
      <c r="C143" s="636"/>
      <c r="D143" s="631"/>
      <c r="E143" s="673"/>
      <c r="F143" s="726"/>
      <c r="G143" s="727"/>
      <c r="H143" s="635"/>
      <c r="I143" s="635"/>
      <c r="J143" s="635"/>
      <c r="K143" s="635"/>
    </row>
    <row r="144" spans="1:11" ht="12.95" customHeight="1">
      <c r="A144" s="671"/>
      <c r="B144" s="672"/>
      <c r="C144" s="636"/>
      <c r="D144" s="631"/>
      <c r="E144" s="673"/>
      <c r="F144" s="712"/>
      <c r="G144" s="715"/>
      <c r="H144" s="718"/>
      <c r="I144" s="719"/>
      <c r="J144" s="714"/>
      <c r="K144" s="720"/>
    </row>
    <row r="145" spans="1:11" ht="12.95" customHeight="1">
      <c r="A145" s="671"/>
      <c r="B145" s="672"/>
      <c r="C145" s="636"/>
      <c r="D145" s="631"/>
      <c r="E145" s="673"/>
      <c r="F145" s="728"/>
      <c r="G145" s="722"/>
      <c r="H145" s="723"/>
      <c r="I145" s="724"/>
      <c r="J145" s="725"/>
      <c r="K145" s="635"/>
    </row>
    <row r="146" spans="1:11" ht="12.95" customHeight="1">
      <c r="A146" s="671"/>
      <c r="B146" s="672"/>
      <c r="C146" s="636"/>
      <c r="D146" s="631"/>
      <c r="E146" s="673"/>
      <c r="F146" s="728"/>
      <c r="G146" s="722"/>
      <c r="H146" s="723"/>
      <c r="I146" s="724"/>
      <c r="J146" s="725"/>
      <c r="K146" s="635"/>
    </row>
    <row r="147" spans="1:11" ht="12.95" customHeight="1">
      <c r="A147" s="671"/>
      <c r="B147" s="672"/>
      <c r="C147" s="636"/>
      <c r="D147" s="631"/>
      <c r="E147" s="673"/>
      <c r="F147" s="728"/>
      <c r="G147" s="722"/>
      <c r="H147" s="723"/>
      <c r="I147" s="724"/>
      <c r="J147" s="725"/>
      <c r="K147" s="635"/>
    </row>
    <row r="148" spans="1:11" ht="16.5" customHeight="1" thickBot="1">
      <c r="A148" s="671"/>
      <c r="B148" s="672"/>
      <c r="C148" s="636"/>
      <c r="D148" s="631"/>
      <c r="E148" s="631"/>
      <c r="F148" s="729"/>
      <c r="G148" s="730"/>
      <c r="H148" s="730"/>
      <c r="I148" s="730"/>
      <c r="K148" s="10" t="s">
        <v>856</v>
      </c>
    </row>
    <row r="149" spans="1:11" ht="12.75" customHeight="1">
      <c r="A149" s="358" t="s">
        <v>0</v>
      </c>
      <c r="B149" s="360" t="s">
        <v>1</v>
      </c>
      <c r="C149" s="359" t="s">
        <v>2</v>
      </c>
      <c r="D149" s="361"/>
      <c r="E149" s="98" t="s">
        <v>199</v>
      </c>
      <c r="F149" s="98" t="s">
        <v>307</v>
      </c>
      <c r="G149" s="128" t="s">
        <v>309</v>
      </c>
      <c r="H149" s="128" t="s">
        <v>311</v>
      </c>
      <c r="I149" s="140" t="s">
        <v>311</v>
      </c>
      <c r="J149" s="605"/>
      <c r="K149" s="140" t="s">
        <v>311</v>
      </c>
    </row>
    <row r="150" spans="1:11" ht="12.75" customHeight="1">
      <c r="A150" s="362" t="s">
        <v>4</v>
      </c>
      <c r="B150" s="364" t="s">
        <v>5</v>
      </c>
      <c r="C150" s="363" t="s">
        <v>6</v>
      </c>
      <c r="D150" s="365" t="s">
        <v>7</v>
      </c>
      <c r="E150" s="100" t="s">
        <v>190</v>
      </c>
      <c r="F150" s="100" t="s">
        <v>314</v>
      </c>
      <c r="G150" s="129" t="s">
        <v>310</v>
      </c>
      <c r="H150" s="129" t="s">
        <v>312</v>
      </c>
      <c r="I150" s="141" t="s">
        <v>313</v>
      </c>
      <c r="K150" s="141" t="s">
        <v>313</v>
      </c>
    </row>
    <row r="151" spans="1:11" ht="15" customHeight="1" thickBot="1">
      <c r="A151" s="531" t="s">
        <v>8</v>
      </c>
      <c r="B151" s="640" t="s">
        <v>9</v>
      </c>
      <c r="C151" s="367"/>
      <c r="D151" s="369"/>
      <c r="E151" s="111" t="s">
        <v>289</v>
      </c>
      <c r="F151" s="102">
        <v>45657</v>
      </c>
      <c r="G151" s="102">
        <v>45657</v>
      </c>
      <c r="H151" s="606" t="s">
        <v>200</v>
      </c>
      <c r="I151" s="607" t="s">
        <v>200</v>
      </c>
      <c r="J151" s="642"/>
      <c r="K151" s="607" t="s">
        <v>200</v>
      </c>
    </row>
    <row r="152" spans="1:11" ht="14.1" customHeight="1">
      <c r="A152" s="731" t="s">
        <v>204</v>
      </c>
      <c r="B152" s="1019" t="s">
        <v>872</v>
      </c>
      <c r="C152" s="1020"/>
      <c r="D152" s="732"/>
      <c r="E152" s="733">
        <f>SUM(E154:E155)</f>
        <v>0</v>
      </c>
      <c r="F152" s="734">
        <f>SUM(F153:F155)</f>
        <v>17760</v>
      </c>
      <c r="G152" s="733">
        <f>SUM(G153:G155)</f>
        <v>17258</v>
      </c>
      <c r="H152" s="735" t="s">
        <v>273</v>
      </c>
      <c r="I152" s="614"/>
      <c r="J152" s="614"/>
      <c r="K152" s="268">
        <f t="shared" ref="K152:K160" si="11">G152/F152*100</f>
        <v>97.173423423423415</v>
      </c>
    </row>
    <row r="153" spans="1:11" ht="14.1" customHeight="1">
      <c r="A153" s="731"/>
      <c r="B153" s="736"/>
      <c r="C153" s="737" t="s">
        <v>531</v>
      </c>
      <c r="D153" s="738" t="s">
        <v>69</v>
      </c>
      <c r="E153" s="483">
        <v>0</v>
      </c>
      <c r="F153" s="484">
        <v>1738</v>
      </c>
      <c r="G153" s="616">
        <v>1246</v>
      </c>
      <c r="H153" s="739" t="s">
        <v>273</v>
      </c>
      <c r="I153" s="617"/>
      <c r="J153" s="617"/>
      <c r="K153" s="142">
        <f t="shared" si="11"/>
        <v>71.691599539700803</v>
      </c>
    </row>
    <row r="154" spans="1:11" ht="14.1" customHeight="1">
      <c r="A154" s="731"/>
      <c r="B154" s="740"/>
      <c r="C154" s="741" t="s">
        <v>240</v>
      </c>
      <c r="D154" s="738" t="s">
        <v>203</v>
      </c>
      <c r="E154" s="914">
        <v>0</v>
      </c>
      <c r="F154" s="742">
        <v>11282.9</v>
      </c>
      <c r="G154" s="143">
        <v>11283</v>
      </c>
      <c r="H154" s="739" t="s">
        <v>273</v>
      </c>
      <c r="I154" s="617"/>
      <c r="J154" s="617"/>
      <c r="K154" s="142">
        <f t="shared" si="11"/>
        <v>100.00088629696266</v>
      </c>
    </row>
    <row r="155" spans="1:11" ht="14.1" customHeight="1">
      <c r="A155" s="731"/>
      <c r="B155" s="740"/>
      <c r="C155" s="743" t="s">
        <v>241</v>
      </c>
      <c r="D155" s="744" t="s">
        <v>299</v>
      </c>
      <c r="E155" s="914">
        <v>0</v>
      </c>
      <c r="F155" s="742">
        <v>4739.1000000000004</v>
      </c>
      <c r="G155" s="136">
        <v>4729</v>
      </c>
      <c r="H155" s="739" t="s">
        <v>273</v>
      </c>
      <c r="I155" s="617"/>
      <c r="J155" s="617"/>
      <c r="K155" s="142">
        <f t="shared" si="11"/>
        <v>99.786879365280328</v>
      </c>
    </row>
    <row r="156" spans="1:11" ht="14.1" customHeight="1">
      <c r="A156" s="745"/>
      <c r="B156" s="746"/>
      <c r="C156" s="471"/>
      <c r="D156" s="471"/>
      <c r="E156" s="915"/>
      <c r="F156" s="747"/>
      <c r="G156" s="143"/>
      <c r="H156" s="647"/>
      <c r="I156" s="647"/>
      <c r="J156" s="647"/>
      <c r="K156" s="648"/>
    </row>
    <row r="157" spans="1:11" ht="14.1" customHeight="1">
      <c r="A157" s="731" t="s">
        <v>500</v>
      </c>
      <c r="B157" s="1019" t="s">
        <v>501</v>
      </c>
      <c r="C157" s="1020"/>
      <c r="D157" s="477"/>
      <c r="E157" s="733">
        <f>SUM(E158:E159)</f>
        <v>0</v>
      </c>
      <c r="F157" s="734">
        <f>SUM(F158:F159)</f>
        <v>21991.3</v>
      </c>
      <c r="G157" s="733">
        <f>SUM(G158:G159)</f>
        <v>0</v>
      </c>
      <c r="H157" s="735" t="s">
        <v>273</v>
      </c>
      <c r="I157" s="748"/>
      <c r="J157" s="748"/>
      <c r="K157" s="268">
        <f t="shared" si="11"/>
        <v>0</v>
      </c>
    </row>
    <row r="158" spans="1:11" ht="14.1" customHeight="1">
      <c r="A158" s="749"/>
      <c r="B158" s="750"/>
      <c r="C158" s="743" t="s">
        <v>502</v>
      </c>
      <c r="D158" s="738" t="s">
        <v>503</v>
      </c>
      <c r="E158" s="914">
        <v>0</v>
      </c>
      <c r="F158" s="742">
        <v>21991.3</v>
      </c>
      <c r="G158" s="136">
        <v>0</v>
      </c>
      <c r="H158" s="739" t="s">
        <v>273</v>
      </c>
      <c r="I158" s="751"/>
      <c r="J158" s="751"/>
      <c r="K158" s="142">
        <f t="shared" si="11"/>
        <v>0</v>
      </c>
    </row>
    <row r="159" spans="1:11" ht="14.1" customHeight="1" thickBot="1">
      <c r="A159" s="752"/>
      <c r="B159" s="750"/>
      <c r="C159" s="496"/>
      <c r="D159" s="511"/>
      <c r="E159" s="916"/>
      <c r="F159" s="753"/>
      <c r="G159" s="754"/>
      <c r="H159" s="755"/>
      <c r="I159" s="751"/>
      <c r="J159" s="751"/>
      <c r="K159" s="756"/>
    </row>
    <row r="160" spans="1:11" ht="16.5" customHeight="1" thickBot="1">
      <c r="A160" s="599" t="s">
        <v>15</v>
      </c>
      <c r="B160" s="600"/>
      <c r="C160" s="600"/>
      <c r="D160" s="600"/>
      <c r="E160" s="225">
        <f>E8+E152</f>
        <v>220851</v>
      </c>
      <c r="F160" s="391">
        <f>F8+F152+F157</f>
        <v>323375.99999999994</v>
      </c>
      <c r="G160" s="225">
        <f>G8+G152+G157</f>
        <v>300809.40000000002</v>
      </c>
      <c r="H160" s="757">
        <f t="shared" ref="H160" si="12">G160/E160*100</f>
        <v>136.20468098401187</v>
      </c>
      <c r="I160" s="758"/>
      <c r="J160" s="758"/>
      <c r="K160" s="759">
        <f t="shared" si="11"/>
        <v>93.021560041561543</v>
      </c>
    </row>
    <row r="161" spans="1:12" ht="16.5" thickBot="1">
      <c r="A161" s="7"/>
      <c r="B161" s="7"/>
      <c r="C161" s="7"/>
      <c r="D161" s="7"/>
      <c r="E161" s="917"/>
      <c r="F161" s="760"/>
      <c r="G161" s="144"/>
      <c r="H161" s="635"/>
      <c r="I161" s="635"/>
      <c r="J161" s="635"/>
      <c r="K161" s="635"/>
    </row>
    <row r="162" spans="1:12" ht="15.75" thickBot="1">
      <c r="A162" s="145" t="s">
        <v>0</v>
      </c>
      <c r="B162" s="98" t="s">
        <v>1</v>
      </c>
      <c r="C162" s="146" t="s">
        <v>2</v>
      </c>
      <c r="D162" s="147"/>
      <c r="E162" s="98" t="s">
        <v>3</v>
      </c>
      <c r="F162" s="98" t="s">
        <v>307</v>
      </c>
      <c r="G162" s="98" t="s">
        <v>309</v>
      </c>
      <c r="H162" s="98" t="s">
        <v>311</v>
      </c>
      <c r="I162" s="99" t="s">
        <v>311</v>
      </c>
      <c r="J162" s="605"/>
      <c r="K162" s="99" t="s">
        <v>311</v>
      </c>
    </row>
    <row r="163" spans="1:12">
      <c r="A163" s="145" t="s">
        <v>4</v>
      </c>
      <c r="B163" s="98" t="s">
        <v>5</v>
      </c>
      <c r="C163" s="146" t="s">
        <v>6</v>
      </c>
      <c r="D163" s="761" t="s">
        <v>7</v>
      </c>
      <c r="E163" s="98" t="s">
        <v>220</v>
      </c>
      <c r="F163" s="98" t="s">
        <v>314</v>
      </c>
      <c r="G163" s="98" t="s">
        <v>310</v>
      </c>
      <c r="H163" s="98" t="s">
        <v>312</v>
      </c>
      <c r="I163" s="99" t="s">
        <v>313</v>
      </c>
      <c r="J163" s="605"/>
      <c r="K163" s="99" t="s">
        <v>313</v>
      </c>
    </row>
    <row r="164" spans="1:12" ht="15.75" thickBot="1">
      <c r="A164" s="148" t="s">
        <v>8</v>
      </c>
      <c r="B164" s="100" t="s">
        <v>9</v>
      </c>
      <c r="C164" s="149"/>
      <c r="D164" s="150"/>
      <c r="E164" s="100" t="s">
        <v>289</v>
      </c>
      <c r="F164" s="929">
        <v>45657</v>
      </c>
      <c r="G164" s="929">
        <v>45657</v>
      </c>
      <c r="H164" s="929" t="s">
        <v>200</v>
      </c>
      <c r="I164" s="101" t="s">
        <v>200</v>
      </c>
      <c r="K164" s="101" t="s">
        <v>200</v>
      </c>
    </row>
    <row r="165" spans="1:12" ht="15.75">
      <c r="A165" s="173" t="s">
        <v>315</v>
      </c>
      <c r="B165" s="174"/>
      <c r="C165" s="175"/>
      <c r="D165" s="176"/>
      <c r="E165" s="177"/>
      <c r="F165" s="178"/>
      <c r="G165" s="177"/>
      <c r="H165" s="174"/>
      <c r="I165" s="179"/>
      <c r="J165" s="605"/>
      <c r="K165" s="179"/>
    </row>
    <row r="166" spans="1:12">
      <c r="A166" s="490" t="s">
        <v>27</v>
      </c>
      <c r="B166" s="1003" t="s">
        <v>28</v>
      </c>
      <c r="C166" s="1003"/>
      <c r="D166" s="1003"/>
      <c r="E166" s="250">
        <f>SUM(E167:E173)</f>
        <v>2760</v>
      </c>
      <c r="F166" s="251">
        <f>SUM(F167:F173)</f>
        <v>4604</v>
      </c>
      <c r="G166" s="250">
        <f>SUM(G167:G173)</f>
        <v>4593</v>
      </c>
      <c r="H166" s="614">
        <f t="shared" ref="H166:H323" si="13">G166/E166*100</f>
        <v>166.41304347826087</v>
      </c>
      <c r="I166" s="614"/>
      <c r="J166" s="614"/>
      <c r="K166" s="268">
        <f t="shared" ref="K166:K323" si="14">G166/F166*100</f>
        <v>99.761077324066022</v>
      </c>
    </row>
    <row r="167" spans="1:12">
      <c r="A167" s="122" t="s">
        <v>27</v>
      </c>
      <c r="B167" s="291" t="s">
        <v>463</v>
      </c>
      <c r="C167" s="762" t="s">
        <v>345</v>
      </c>
      <c r="D167" s="763" t="s">
        <v>339</v>
      </c>
      <c r="E167" s="764">
        <v>400</v>
      </c>
      <c r="F167" s="742">
        <v>400</v>
      </c>
      <c r="G167" s="143">
        <v>400</v>
      </c>
      <c r="H167" s="617">
        <f t="shared" si="13"/>
        <v>100</v>
      </c>
      <c r="I167" s="617"/>
      <c r="J167" s="617"/>
      <c r="K167" s="142">
        <f t="shared" si="14"/>
        <v>100</v>
      </c>
    </row>
    <row r="168" spans="1:12">
      <c r="A168" s="122" t="s">
        <v>27</v>
      </c>
      <c r="B168" s="765" t="s">
        <v>462</v>
      </c>
      <c r="C168" s="762" t="s">
        <v>346</v>
      </c>
      <c r="D168" s="763" t="s">
        <v>339</v>
      </c>
      <c r="E168" s="764">
        <v>240</v>
      </c>
      <c r="F168" s="742">
        <v>240</v>
      </c>
      <c r="G168" s="143">
        <v>240</v>
      </c>
      <c r="H168" s="617">
        <f t="shared" si="13"/>
        <v>100</v>
      </c>
      <c r="I168" s="617"/>
      <c r="J168" s="617"/>
      <c r="K168" s="142">
        <f t="shared" si="14"/>
        <v>100</v>
      </c>
    </row>
    <row r="169" spans="1:12">
      <c r="A169" s="122" t="s">
        <v>27</v>
      </c>
      <c r="B169" s="291" t="s">
        <v>461</v>
      </c>
      <c r="C169" s="762" t="s">
        <v>347</v>
      </c>
      <c r="D169" s="763" t="s">
        <v>339</v>
      </c>
      <c r="E169" s="764">
        <v>100</v>
      </c>
      <c r="F169" s="742">
        <v>100</v>
      </c>
      <c r="G169" s="143">
        <v>100</v>
      </c>
      <c r="H169" s="617">
        <f t="shared" si="13"/>
        <v>100</v>
      </c>
      <c r="I169" s="617"/>
      <c r="J169" s="617"/>
      <c r="K169" s="142">
        <f t="shared" si="14"/>
        <v>100</v>
      </c>
    </row>
    <row r="170" spans="1:12">
      <c r="A170" s="122" t="s">
        <v>27</v>
      </c>
      <c r="B170" s="291" t="s">
        <v>459</v>
      </c>
      <c r="C170" s="766" t="s">
        <v>343</v>
      </c>
      <c r="D170" s="763" t="s">
        <v>69</v>
      </c>
      <c r="E170" s="764">
        <v>900</v>
      </c>
      <c r="F170" s="742">
        <v>900</v>
      </c>
      <c r="G170" s="143">
        <v>900</v>
      </c>
      <c r="H170" s="617">
        <f t="shared" si="13"/>
        <v>100</v>
      </c>
      <c r="I170" s="617"/>
      <c r="J170" s="617"/>
      <c r="K170" s="142">
        <f t="shared" si="14"/>
        <v>100</v>
      </c>
    </row>
    <row r="171" spans="1:12">
      <c r="A171" s="122" t="s">
        <v>27</v>
      </c>
      <c r="B171" s="291" t="s">
        <v>458</v>
      </c>
      <c r="C171" s="762" t="s">
        <v>344</v>
      </c>
      <c r="D171" s="763" t="s">
        <v>69</v>
      </c>
      <c r="E171" s="764">
        <v>1120</v>
      </c>
      <c r="F171" s="742">
        <v>2119</v>
      </c>
      <c r="G171" s="143">
        <v>2119</v>
      </c>
      <c r="H171" s="617">
        <f t="shared" si="13"/>
        <v>189.19642857142858</v>
      </c>
      <c r="I171" s="617"/>
      <c r="J171" s="617"/>
      <c r="K171" s="142">
        <f t="shared" si="14"/>
        <v>100</v>
      </c>
    </row>
    <row r="172" spans="1:12" ht="15" customHeight="1">
      <c r="A172" s="122" t="s">
        <v>27</v>
      </c>
      <c r="B172" s="767" t="s">
        <v>532</v>
      </c>
      <c r="C172" s="292" t="s">
        <v>533</v>
      </c>
      <c r="D172" s="763" t="s">
        <v>69</v>
      </c>
      <c r="E172" s="764">
        <v>0</v>
      </c>
      <c r="F172" s="742">
        <v>800</v>
      </c>
      <c r="G172" s="143">
        <v>800</v>
      </c>
      <c r="H172" s="739" t="s">
        <v>273</v>
      </c>
      <c r="I172" s="617"/>
      <c r="J172" s="617"/>
      <c r="K172" s="142">
        <f t="shared" si="14"/>
        <v>100</v>
      </c>
    </row>
    <row r="173" spans="1:12" ht="15" customHeight="1">
      <c r="A173" s="122" t="s">
        <v>27</v>
      </c>
      <c r="B173" s="767" t="s">
        <v>499</v>
      </c>
      <c r="C173" s="292" t="s">
        <v>534</v>
      </c>
      <c r="D173" s="763" t="s">
        <v>69</v>
      </c>
      <c r="E173" s="764">
        <v>0</v>
      </c>
      <c r="F173" s="742">
        <v>45</v>
      </c>
      <c r="G173" s="143">
        <v>34</v>
      </c>
      <c r="H173" s="739" t="s">
        <v>273</v>
      </c>
      <c r="I173" s="617"/>
      <c r="J173" s="617"/>
      <c r="K173" s="142">
        <f>G173/F173*100</f>
        <v>75.555555555555557</v>
      </c>
    </row>
    <row r="174" spans="1:12">
      <c r="A174" s="122"/>
      <c r="B174" s="768"/>
      <c r="C174" s="769"/>
      <c r="D174" s="763"/>
      <c r="E174" s="764"/>
      <c r="F174" s="742"/>
      <c r="G174" s="143"/>
      <c r="H174" s="739"/>
      <c r="I174" s="617"/>
      <c r="J174" s="617"/>
      <c r="K174" s="142"/>
    </row>
    <row r="175" spans="1:12" ht="15" customHeight="1">
      <c r="A175" s="490" t="s">
        <v>27</v>
      </c>
      <c r="B175" s="1003" t="s">
        <v>340</v>
      </c>
      <c r="C175" s="1003"/>
      <c r="D175" s="1003"/>
      <c r="E175" s="733">
        <f>SUM(E176:E183)+SUM(E190:E209)+SUM(E216:E235)+SUM(E242:E261)+SUM(E268:E288)+SUM(E294:E313)+SUM(E320:E322)</f>
        <v>136894</v>
      </c>
      <c r="F175" s="734">
        <f t="shared" ref="F175:G175" si="15">SUM(F176:F183)+SUM(F190:F209)+SUM(F216:F235)+SUM(F242:F261)+SUM(F268:F288)+SUM(F294:F313)+SUM(F320:F322)</f>
        <v>390965.1</v>
      </c>
      <c r="G175" s="733">
        <f t="shared" si="15"/>
        <v>244315</v>
      </c>
      <c r="H175" s="735" t="s">
        <v>273</v>
      </c>
      <c r="I175" s="614"/>
      <c r="J175" s="614"/>
      <c r="K175" s="268">
        <f t="shared" ref="K175" si="16">G175/F175*100</f>
        <v>62.490232504128883</v>
      </c>
      <c r="L175" s="928"/>
    </row>
    <row r="176" spans="1:12" ht="27" customHeight="1">
      <c r="A176" s="122" t="s">
        <v>27</v>
      </c>
      <c r="B176" s="767" t="s">
        <v>460</v>
      </c>
      <c r="C176" s="292" t="s">
        <v>348</v>
      </c>
      <c r="D176" s="770" t="s">
        <v>341</v>
      </c>
      <c r="E176" s="764">
        <v>2352</v>
      </c>
      <c r="F176" s="742">
        <v>2351.1</v>
      </c>
      <c r="G176" s="143">
        <v>2351</v>
      </c>
      <c r="H176" s="617">
        <f t="shared" ref="H176:H216" si="17">G176/E176*100</f>
        <v>99.957482993197274</v>
      </c>
      <c r="I176" s="617"/>
      <c r="J176" s="617"/>
      <c r="K176" s="142">
        <f t="shared" si="14"/>
        <v>99.995746671770675</v>
      </c>
    </row>
    <row r="177" spans="1:11" ht="28.5" customHeight="1">
      <c r="A177" s="122" t="s">
        <v>27</v>
      </c>
      <c r="B177" s="591" t="s">
        <v>464</v>
      </c>
      <c r="C177" s="292" t="s">
        <v>349</v>
      </c>
      <c r="D177" s="770" t="s">
        <v>341</v>
      </c>
      <c r="E177" s="764">
        <v>2390</v>
      </c>
      <c r="F177" s="742">
        <v>2389.8000000000002</v>
      </c>
      <c r="G177" s="136">
        <v>2190</v>
      </c>
      <c r="H177" s="617">
        <f t="shared" si="17"/>
        <v>91.63179916317992</v>
      </c>
      <c r="I177" s="617"/>
      <c r="J177" s="617"/>
      <c r="K177" s="142">
        <f t="shared" si="14"/>
        <v>91.639467737886008</v>
      </c>
    </row>
    <row r="178" spans="1:11" ht="29.25" customHeight="1">
      <c r="A178" s="342" t="s">
        <v>27</v>
      </c>
      <c r="B178" s="594" t="s">
        <v>465</v>
      </c>
      <c r="C178" s="771" t="s">
        <v>350</v>
      </c>
      <c r="D178" s="772" t="s">
        <v>341</v>
      </c>
      <c r="E178" s="773">
        <v>1950</v>
      </c>
      <c r="F178" s="774">
        <v>1921.5</v>
      </c>
      <c r="G178" s="143">
        <v>1922</v>
      </c>
      <c r="H178" s="647">
        <f t="shared" si="17"/>
        <v>98.564102564102569</v>
      </c>
      <c r="I178" s="647"/>
      <c r="J178" s="647"/>
      <c r="K178" s="648">
        <f t="shared" si="14"/>
        <v>100.02602133749674</v>
      </c>
    </row>
    <row r="179" spans="1:11" ht="29.25" customHeight="1">
      <c r="A179" s="122" t="s">
        <v>27</v>
      </c>
      <c r="B179" s="767" t="s">
        <v>466</v>
      </c>
      <c r="C179" s="292" t="s">
        <v>351</v>
      </c>
      <c r="D179" s="770" t="s">
        <v>341</v>
      </c>
      <c r="E179" s="764">
        <v>1300</v>
      </c>
      <c r="F179" s="742">
        <v>1292.3</v>
      </c>
      <c r="G179" s="143">
        <v>1292</v>
      </c>
      <c r="H179" s="617">
        <f t="shared" si="17"/>
        <v>99.384615384615387</v>
      </c>
      <c r="I179" s="617"/>
      <c r="J179" s="617"/>
      <c r="K179" s="142">
        <f t="shared" si="14"/>
        <v>99.976785576104618</v>
      </c>
    </row>
    <row r="180" spans="1:11" ht="29.25" customHeight="1">
      <c r="A180" s="122" t="s">
        <v>27</v>
      </c>
      <c r="B180" s="591" t="s">
        <v>467</v>
      </c>
      <c r="C180" s="292" t="s">
        <v>352</v>
      </c>
      <c r="D180" s="770" t="s">
        <v>341</v>
      </c>
      <c r="E180" s="764">
        <v>1625</v>
      </c>
      <c r="F180" s="742">
        <v>1625</v>
      </c>
      <c r="G180" s="136">
        <v>1281</v>
      </c>
      <c r="H180" s="617">
        <f t="shared" si="17"/>
        <v>78.830769230769221</v>
      </c>
      <c r="I180" s="617"/>
      <c r="J180" s="617"/>
      <c r="K180" s="142">
        <f t="shared" si="14"/>
        <v>78.830769230769221</v>
      </c>
    </row>
    <row r="181" spans="1:11" ht="29.25" customHeight="1">
      <c r="A181" s="122" t="s">
        <v>27</v>
      </c>
      <c r="B181" s="591" t="s">
        <v>468</v>
      </c>
      <c r="C181" s="292" t="s">
        <v>595</v>
      </c>
      <c r="D181" s="770" t="s">
        <v>341</v>
      </c>
      <c r="E181" s="764">
        <v>2335</v>
      </c>
      <c r="F181" s="742">
        <v>2335</v>
      </c>
      <c r="G181" s="136">
        <v>0</v>
      </c>
      <c r="H181" s="617">
        <f t="shared" si="17"/>
        <v>0</v>
      </c>
      <c r="I181" s="617"/>
      <c r="J181" s="617"/>
      <c r="K181" s="142">
        <f t="shared" si="14"/>
        <v>0</v>
      </c>
    </row>
    <row r="182" spans="1:11" ht="29.25" customHeight="1">
      <c r="A182" s="122" t="s">
        <v>27</v>
      </c>
      <c r="B182" s="291" t="s">
        <v>469</v>
      </c>
      <c r="C182" s="292" t="s">
        <v>353</v>
      </c>
      <c r="D182" s="567" t="s">
        <v>341</v>
      </c>
      <c r="E182" s="764">
        <v>2420</v>
      </c>
      <c r="F182" s="742">
        <v>2420</v>
      </c>
      <c r="G182" s="136">
        <v>1919</v>
      </c>
      <c r="H182" s="617">
        <f t="shared" si="17"/>
        <v>79.297520661157023</v>
      </c>
      <c r="I182" s="617"/>
      <c r="J182" s="617"/>
      <c r="K182" s="142">
        <f t="shared" si="14"/>
        <v>79.297520661157023</v>
      </c>
    </row>
    <row r="183" spans="1:11" ht="29.25" customHeight="1" thickBot="1">
      <c r="A183" s="930" t="s">
        <v>27</v>
      </c>
      <c r="B183" s="931" t="s">
        <v>470</v>
      </c>
      <c r="C183" s="932" t="s">
        <v>355</v>
      </c>
      <c r="D183" s="933" t="s">
        <v>341</v>
      </c>
      <c r="E183" s="934">
        <v>5600</v>
      </c>
      <c r="F183" s="935">
        <v>0</v>
      </c>
      <c r="G183" s="527">
        <v>0</v>
      </c>
      <c r="H183" s="627">
        <f t="shared" si="17"/>
        <v>0</v>
      </c>
      <c r="I183" s="627"/>
      <c r="J183" s="627"/>
      <c r="K183" s="936" t="s">
        <v>273</v>
      </c>
    </row>
    <row r="184" spans="1:11" ht="29.25" customHeight="1">
      <c r="A184" s="775"/>
      <c r="B184" s="775"/>
      <c r="C184" s="776"/>
      <c r="D184" s="777"/>
      <c r="E184" s="918"/>
      <c r="F184" s="728"/>
      <c r="G184" s="144"/>
      <c r="H184" s="635"/>
      <c r="I184" s="635"/>
      <c r="J184" s="635"/>
      <c r="K184" s="725"/>
    </row>
    <row r="185" spans="1:11" ht="15" customHeight="1" thickBot="1">
      <c r="A185" s="775"/>
      <c r="B185" s="775"/>
      <c r="C185" s="776"/>
      <c r="D185" s="777"/>
      <c r="E185" s="918"/>
      <c r="F185" s="728"/>
      <c r="G185" s="144"/>
      <c r="H185" s="635"/>
      <c r="I185" s="635"/>
      <c r="J185" s="635"/>
      <c r="K185" s="10" t="s">
        <v>857</v>
      </c>
    </row>
    <row r="186" spans="1:11" ht="15" customHeight="1">
      <c r="A186" s="145" t="s">
        <v>0</v>
      </c>
      <c r="B186" s="98" t="s">
        <v>1</v>
      </c>
      <c r="C186" s="146" t="s">
        <v>2</v>
      </c>
      <c r="D186" s="147"/>
      <c r="E186" s="98" t="s">
        <v>3</v>
      </c>
      <c r="F186" s="98" t="s">
        <v>307</v>
      </c>
      <c r="G186" s="98" t="s">
        <v>309</v>
      </c>
      <c r="H186" s="98" t="s">
        <v>311</v>
      </c>
      <c r="I186" s="99" t="s">
        <v>311</v>
      </c>
      <c r="J186" s="605"/>
      <c r="K186" s="99" t="s">
        <v>311</v>
      </c>
    </row>
    <row r="187" spans="1:11" ht="15" customHeight="1">
      <c r="A187" s="148" t="s">
        <v>4</v>
      </c>
      <c r="B187" s="100" t="s">
        <v>5</v>
      </c>
      <c r="C187" s="149" t="s">
        <v>6</v>
      </c>
      <c r="D187" s="150" t="s">
        <v>7</v>
      </c>
      <c r="E187" s="100" t="s">
        <v>220</v>
      </c>
      <c r="F187" s="100" t="s">
        <v>314</v>
      </c>
      <c r="G187" s="100" t="s">
        <v>310</v>
      </c>
      <c r="H187" s="100" t="s">
        <v>312</v>
      </c>
      <c r="I187" s="101" t="s">
        <v>313</v>
      </c>
      <c r="K187" s="101" t="s">
        <v>313</v>
      </c>
    </row>
    <row r="188" spans="1:11" ht="15" customHeight="1" thickBot="1">
      <c r="A188" s="151" t="s">
        <v>8</v>
      </c>
      <c r="B188" s="111" t="s">
        <v>9</v>
      </c>
      <c r="C188" s="152"/>
      <c r="D188" s="153"/>
      <c r="E188" s="111" t="s">
        <v>289</v>
      </c>
      <c r="F188" s="102">
        <v>45657</v>
      </c>
      <c r="G188" s="102">
        <v>45657</v>
      </c>
      <c r="H188" s="102" t="s">
        <v>200</v>
      </c>
      <c r="I188" s="103" t="s">
        <v>200</v>
      </c>
      <c r="J188" s="642"/>
      <c r="K188" s="103" t="s">
        <v>200</v>
      </c>
    </row>
    <row r="189" spans="1:11" ht="15" customHeight="1">
      <c r="A189" s="173" t="s">
        <v>315</v>
      </c>
      <c r="B189" s="174"/>
      <c r="C189" s="175"/>
      <c r="D189" s="176"/>
      <c r="E189" s="177"/>
      <c r="F189" s="178"/>
      <c r="G189" s="177"/>
      <c r="H189" s="174"/>
      <c r="I189" s="179"/>
      <c r="J189" s="605"/>
      <c r="K189" s="179"/>
    </row>
    <row r="190" spans="1:11" ht="29.25" customHeight="1">
      <c r="A190" s="122" t="s">
        <v>27</v>
      </c>
      <c r="B190" s="767" t="s">
        <v>471</v>
      </c>
      <c r="C190" s="292" t="s">
        <v>357</v>
      </c>
      <c r="D190" s="770" t="s">
        <v>341</v>
      </c>
      <c r="E190" s="764">
        <v>6000</v>
      </c>
      <c r="F190" s="742">
        <v>5441.5</v>
      </c>
      <c r="G190" s="143">
        <v>5441</v>
      </c>
      <c r="H190" s="617">
        <f t="shared" si="17"/>
        <v>90.683333333333337</v>
      </c>
      <c r="I190" s="617"/>
      <c r="J190" s="617"/>
      <c r="K190" s="142">
        <f t="shared" si="14"/>
        <v>99.990811357162542</v>
      </c>
    </row>
    <row r="191" spans="1:11" ht="29.25" customHeight="1">
      <c r="A191" s="122" t="s">
        <v>27</v>
      </c>
      <c r="B191" s="767" t="s">
        <v>472</v>
      </c>
      <c r="C191" s="292" t="s">
        <v>358</v>
      </c>
      <c r="D191" s="770" t="s">
        <v>341</v>
      </c>
      <c r="E191" s="764">
        <v>5900</v>
      </c>
      <c r="F191" s="742">
        <v>0</v>
      </c>
      <c r="G191" s="143">
        <v>0</v>
      </c>
      <c r="H191" s="617">
        <f t="shared" si="17"/>
        <v>0</v>
      </c>
      <c r="I191" s="617"/>
      <c r="J191" s="617"/>
      <c r="K191" s="696" t="s">
        <v>273</v>
      </c>
    </row>
    <row r="192" spans="1:11" ht="29.25" customHeight="1">
      <c r="A192" s="122" t="s">
        <v>27</v>
      </c>
      <c r="B192" s="767" t="s">
        <v>473</v>
      </c>
      <c r="C192" s="292" t="s">
        <v>359</v>
      </c>
      <c r="D192" s="770" t="s">
        <v>341</v>
      </c>
      <c r="E192" s="764">
        <v>6100</v>
      </c>
      <c r="F192" s="742">
        <v>0</v>
      </c>
      <c r="G192" s="143">
        <v>0</v>
      </c>
      <c r="H192" s="617">
        <f t="shared" si="17"/>
        <v>0</v>
      </c>
      <c r="I192" s="617"/>
      <c r="J192" s="617"/>
      <c r="K192" s="696" t="s">
        <v>273</v>
      </c>
    </row>
    <row r="193" spans="1:11" ht="29.25" customHeight="1">
      <c r="A193" s="122" t="s">
        <v>27</v>
      </c>
      <c r="B193" s="767" t="s">
        <v>474</v>
      </c>
      <c r="C193" s="292" t="s">
        <v>360</v>
      </c>
      <c r="D193" s="770" t="s">
        <v>341</v>
      </c>
      <c r="E193" s="764">
        <v>6100</v>
      </c>
      <c r="F193" s="742">
        <v>0</v>
      </c>
      <c r="G193" s="143">
        <v>0</v>
      </c>
      <c r="H193" s="617">
        <f t="shared" si="17"/>
        <v>0</v>
      </c>
      <c r="I193" s="617"/>
      <c r="J193" s="617"/>
      <c r="K193" s="696" t="s">
        <v>273</v>
      </c>
    </row>
    <row r="194" spans="1:11" ht="29.25" customHeight="1">
      <c r="A194" s="122" t="s">
        <v>27</v>
      </c>
      <c r="B194" s="767" t="s">
        <v>475</v>
      </c>
      <c r="C194" s="292" t="s">
        <v>361</v>
      </c>
      <c r="D194" s="770" t="s">
        <v>341</v>
      </c>
      <c r="E194" s="764">
        <v>4000</v>
      </c>
      <c r="F194" s="742">
        <v>0</v>
      </c>
      <c r="G194" s="143">
        <v>0</v>
      </c>
      <c r="H194" s="617">
        <f t="shared" si="17"/>
        <v>0</v>
      </c>
      <c r="I194" s="617"/>
      <c r="J194" s="617"/>
      <c r="K194" s="696" t="s">
        <v>273</v>
      </c>
    </row>
    <row r="195" spans="1:11" ht="29.25" customHeight="1">
      <c r="A195" s="122" t="s">
        <v>27</v>
      </c>
      <c r="B195" s="591" t="s">
        <v>476</v>
      </c>
      <c r="C195" s="292" t="s">
        <v>362</v>
      </c>
      <c r="D195" s="770" t="s">
        <v>341</v>
      </c>
      <c r="E195" s="764">
        <v>4000</v>
      </c>
      <c r="F195" s="742">
        <v>0</v>
      </c>
      <c r="G195" s="136">
        <v>0</v>
      </c>
      <c r="H195" s="617">
        <f t="shared" si="17"/>
        <v>0</v>
      </c>
      <c r="I195" s="617"/>
      <c r="J195" s="617"/>
      <c r="K195" s="696" t="s">
        <v>273</v>
      </c>
    </row>
    <row r="196" spans="1:11" ht="29.25" customHeight="1">
      <c r="A196" s="342" t="s">
        <v>27</v>
      </c>
      <c r="B196" s="594" t="s">
        <v>477</v>
      </c>
      <c r="C196" s="771" t="s">
        <v>363</v>
      </c>
      <c r="D196" s="772" t="s">
        <v>341</v>
      </c>
      <c r="E196" s="773">
        <v>4000</v>
      </c>
      <c r="F196" s="774">
        <v>21.2</v>
      </c>
      <c r="G196" s="143">
        <v>21</v>
      </c>
      <c r="H196" s="647">
        <f t="shared" si="17"/>
        <v>0.52500000000000002</v>
      </c>
      <c r="I196" s="647"/>
      <c r="J196" s="647"/>
      <c r="K196" s="648">
        <f t="shared" si="14"/>
        <v>99.056603773584911</v>
      </c>
    </row>
    <row r="197" spans="1:11" ht="29.25" customHeight="1">
      <c r="A197" s="122" t="s">
        <v>27</v>
      </c>
      <c r="B197" s="767" t="s">
        <v>478</v>
      </c>
      <c r="C197" s="292" t="s">
        <v>364</v>
      </c>
      <c r="D197" s="770" t="s">
        <v>341</v>
      </c>
      <c r="E197" s="764">
        <v>3750</v>
      </c>
      <c r="F197" s="742">
        <v>0</v>
      </c>
      <c r="G197" s="143">
        <v>0</v>
      </c>
      <c r="H197" s="617">
        <f t="shared" si="17"/>
        <v>0</v>
      </c>
      <c r="I197" s="617"/>
      <c r="J197" s="617"/>
      <c r="K197" s="696" t="s">
        <v>273</v>
      </c>
    </row>
    <row r="198" spans="1:11" ht="29.25" customHeight="1">
      <c r="A198" s="122" t="s">
        <v>27</v>
      </c>
      <c r="B198" s="591" t="s">
        <v>479</v>
      </c>
      <c r="C198" s="292" t="s">
        <v>365</v>
      </c>
      <c r="D198" s="770" t="s">
        <v>341</v>
      </c>
      <c r="E198" s="764">
        <v>3200</v>
      </c>
      <c r="F198" s="742">
        <v>3001.5</v>
      </c>
      <c r="G198" s="136">
        <v>3002</v>
      </c>
      <c r="H198" s="617">
        <f t="shared" si="17"/>
        <v>93.8125</v>
      </c>
      <c r="I198" s="617"/>
      <c r="J198" s="617"/>
      <c r="K198" s="142">
        <f t="shared" si="14"/>
        <v>100.01665833749792</v>
      </c>
    </row>
    <row r="199" spans="1:11" ht="29.25" customHeight="1">
      <c r="A199" s="271" t="s">
        <v>27</v>
      </c>
      <c r="B199" s="594" t="s">
        <v>480</v>
      </c>
      <c r="C199" s="771" t="s">
        <v>366</v>
      </c>
      <c r="D199" s="777" t="s">
        <v>341</v>
      </c>
      <c r="E199" s="773">
        <v>132</v>
      </c>
      <c r="F199" s="774">
        <v>0</v>
      </c>
      <c r="G199" s="143">
        <v>0</v>
      </c>
      <c r="H199" s="647">
        <f t="shared" si="17"/>
        <v>0</v>
      </c>
      <c r="I199" s="755"/>
      <c r="J199" s="755"/>
      <c r="K199" s="696" t="s">
        <v>273</v>
      </c>
    </row>
    <row r="200" spans="1:11" ht="29.25" customHeight="1">
      <c r="A200" s="447" t="s">
        <v>27</v>
      </c>
      <c r="B200" s="767" t="s">
        <v>482</v>
      </c>
      <c r="C200" s="292" t="s">
        <v>481</v>
      </c>
      <c r="D200" s="778" t="s">
        <v>341</v>
      </c>
      <c r="E200" s="764">
        <v>200</v>
      </c>
      <c r="F200" s="742">
        <v>190.8</v>
      </c>
      <c r="G200" s="143">
        <v>190</v>
      </c>
      <c r="H200" s="617">
        <f t="shared" si="17"/>
        <v>95</v>
      </c>
      <c r="I200" s="751"/>
      <c r="J200" s="751"/>
      <c r="K200" s="756">
        <f t="shared" ref="K200:K312" si="18">G200/F200*100</f>
        <v>99.580712788259945</v>
      </c>
    </row>
    <row r="201" spans="1:11" ht="29.25" customHeight="1">
      <c r="A201" s="447" t="s">
        <v>27</v>
      </c>
      <c r="B201" s="767" t="s">
        <v>484</v>
      </c>
      <c r="C201" s="292" t="s">
        <v>483</v>
      </c>
      <c r="D201" s="778" t="s">
        <v>341</v>
      </c>
      <c r="E201" s="764">
        <v>7400</v>
      </c>
      <c r="F201" s="742">
        <v>4955.1000000000004</v>
      </c>
      <c r="G201" s="143">
        <v>4955</v>
      </c>
      <c r="H201" s="617">
        <f t="shared" si="17"/>
        <v>66.959459459459453</v>
      </c>
      <c r="I201" s="751"/>
      <c r="J201" s="751"/>
      <c r="K201" s="756">
        <f t="shared" si="18"/>
        <v>99.997981877257772</v>
      </c>
    </row>
    <row r="202" spans="1:11" ht="29.25" customHeight="1">
      <c r="A202" s="122" t="s">
        <v>27</v>
      </c>
      <c r="B202" s="591" t="s">
        <v>486</v>
      </c>
      <c r="C202" s="292" t="s">
        <v>644</v>
      </c>
      <c r="D202" s="770" t="s">
        <v>341</v>
      </c>
      <c r="E202" s="764">
        <v>1110</v>
      </c>
      <c r="F202" s="742">
        <v>1063.5999999999999</v>
      </c>
      <c r="G202" s="136">
        <v>1064</v>
      </c>
      <c r="H202" s="617">
        <f t="shared" si="17"/>
        <v>95.85585585585585</v>
      </c>
      <c r="I202" s="617"/>
      <c r="J202" s="617"/>
      <c r="K202" s="142">
        <f t="shared" si="18"/>
        <v>100.03760812335464</v>
      </c>
    </row>
    <row r="203" spans="1:11" ht="29.25" customHeight="1">
      <c r="A203" s="342" t="s">
        <v>27</v>
      </c>
      <c r="B203" s="937" t="s">
        <v>487</v>
      </c>
      <c r="C203" s="771" t="s">
        <v>645</v>
      </c>
      <c r="D203" s="938" t="s">
        <v>341</v>
      </c>
      <c r="E203" s="773">
        <v>1300</v>
      </c>
      <c r="F203" s="774">
        <v>1248.8</v>
      </c>
      <c r="G203" s="143">
        <v>1249</v>
      </c>
      <c r="H203" s="647">
        <f t="shared" si="17"/>
        <v>96.07692307692308</v>
      </c>
      <c r="I203" s="647"/>
      <c r="J203" s="647"/>
      <c r="K203" s="648">
        <f t="shared" si="18"/>
        <v>100.01601537475977</v>
      </c>
    </row>
    <row r="204" spans="1:11" ht="29.25" customHeight="1">
      <c r="A204" s="122" t="s">
        <v>27</v>
      </c>
      <c r="B204" s="291" t="s">
        <v>489</v>
      </c>
      <c r="C204" s="292" t="s">
        <v>488</v>
      </c>
      <c r="D204" s="567" t="s">
        <v>341</v>
      </c>
      <c r="E204" s="764">
        <v>390</v>
      </c>
      <c r="F204" s="742">
        <v>496.1</v>
      </c>
      <c r="G204" s="136">
        <v>496</v>
      </c>
      <c r="H204" s="617">
        <f t="shared" si="17"/>
        <v>127.17948717948717</v>
      </c>
      <c r="I204" s="617"/>
      <c r="J204" s="617"/>
      <c r="K204" s="142">
        <f t="shared" si="18"/>
        <v>99.979842773634346</v>
      </c>
    </row>
    <row r="205" spans="1:11" ht="29.25" customHeight="1">
      <c r="A205" s="447" t="s">
        <v>27</v>
      </c>
      <c r="B205" s="779">
        <v>43724</v>
      </c>
      <c r="C205" s="780" t="s">
        <v>554</v>
      </c>
      <c r="D205" s="778" t="s">
        <v>341</v>
      </c>
      <c r="E205" s="764">
        <v>310</v>
      </c>
      <c r="F205" s="742">
        <v>0</v>
      </c>
      <c r="G205" s="143">
        <v>0</v>
      </c>
      <c r="H205" s="617">
        <f t="shared" si="17"/>
        <v>0</v>
      </c>
      <c r="I205" s="751"/>
      <c r="J205" s="751"/>
      <c r="K205" s="696" t="s">
        <v>273</v>
      </c>
    </row>
    <row r="206" spans="1:11" ht="29.25" customHeight="1">
      <c r="A206" s="447" t="s">
        <v>27</v>
      </c>
      <c r="B206" s="767" t="s">
        <v>490</v>
      </c>
      <c r="C206" s="292" t="s">
        <v>603</v>
      </c>
      <c r="D206" s="778" t="s">
        <v>341</v>
      </c>
      <c r="E206" s="764">
        <v>1005</v>
      </c>
      <c r="F206" s="742">
        <v>1052.2</v>
      </c>
      <c r="G206" s="143">
        <v>1052</v>
      </c>
      <c r="H206" s="617">
        <f t="shared" si="17"/>
        <v>104.6766169154229</v>
      </c>
      <c r="I206" s="751"/>
      <c r="J206" s="751"/>
      <c r="K206" s="756">
        <f t="shared" si="18"/>
        <v>99.980992206804785</v>
      </c>
    </row>
    <row r="207" spans="1:11" ht="29.25" customHeight="1">
      <c r="A207" s="447" t="s">
        <v>27</v>
      </c>
      <c r="B207" s="767" t="s">
        <v>491</v>
      </c>
      <c r="C207" s="292" t="s">
        <v>604</v>
      </c>
      <c r="D207" s="778" t="s">
        <v>341</v>
      </c>
      <c r="E207" s="764">
        <v>1605</v>
      </c>
      <c r="F207" s="742">
        <v>951.8</v>
      </c>
      <c r="G207" s="143">
        <v>952</v>
      </c>
      <c r="H207" s="617">
        <f t="shared" si="17"/>
        <v>59.31464174454829</v>
      </c>
      <c r="I207" s="751"/>
      <c r="J207" s="751"/>
      <c r="K207" s="756">
        <f t="shared" si="18"/>
        <v>100.02101281781887</v>
      </c>
    </row>
    <row r="208" spans="1:11" ht="29.25" customHeight="1">
      <c r="A208" s="447" t="s">
        <v>27</v>
      </c>
      <c r="B208" s="767" t="s">
        <v>492</v>
      </c>
      <c r="C208" s="292" t="s">
        <v>659</v>
      </c>
      <c r="D208" s="778" t="s">
        <v>341</v>
      </c>
      <c r="E208" s="764">
        <v>650</v>
      </c>
      <c r="F208" s="742">
        <v>576</v>
      </c>
      <c r="G208" s="143">
        <v>576</v>
      </c>
      <c r="H208" s="617">
        <f t="shared" si="17"/>
        <v>88.615384615384613</v>
      </c>
      <c r="I208" s="751"/>
      <c r="J208" s="751"/>
      <c r="K208" s="756">
        <f t="shared" si="18"/>
        <v>100</v>
      </c>
    </row>
    <row r="209" spans="1:11" ht="29.25" customHeight="1" thickBot="1">
      <c r="A209" s="930" t="s">
        <v>27</v>
      </c>
      <c r="B209" s="931" t="s">
        <v>494</v>
      </c>
      <c r="C209" s="932" t="s">
        <v>493</v>
      </c>
      <c r="D209" s="933" t="s">
        <v>341</v>
      </c>
      <c r="E209" s="934">
        <v>2500</v>
      </c>
      <c r="F209" s="935">
        <v>1678.8</v>
      </c>
      <c r="G209" s="527">
        <v>1679</v>
      </c>
      <c r="H209" s="627">
        <f t="shared" si="17"/>
        <v>67.16</v>
      </c>
      <c r="I209" s="627"/>
      <c r="J209" s="627"/>
      <c r="K209" s="628">
        <f t="shared" si="18"/>
        <v>100.01191327138432</v>
      </c>
    </row>
    <row r="210" spans="1:11" ht="15" customHeight="1">
      <c r="A210" s="775"/>
      <c r="B210" s="775"/>
      <c r="C210" s="776"/>
      <c r="D210" s="777"/>
      <c r="E210" s="918"/>
      <c r="F210" s="728"/>
      <c r="G210" s="144"/>
      <c r="H210" s="635"/>
      <c r="I210" s="635"/>
      <c r="J210" s="635"/>
      <c r="K210" s="635"/>
    </row>
    <row r="211" spans="1:11" ht="15" customHeight="1" thickBot="1">
      <c r="A211" s="775"/>
      <c r="B211" s="775"/>
      <c r="C211" s="776"/>
      <c r="D211" s="777"/>
      <c r="E211" s="918"/>
      <c r="F211" s="728"/>
      <c r="G211" s="144"/>
      <c r="H211" s="635"/>
      <c r="I211" s="635"/>
      <c r="J211" s="635"/>
      <c r="K211" s="10" t="s">
        <v>858</v>
      </c>
    </row>
    <row r="212" spans="1:11" ht="15" customHeight="1">
      <c r="A212" s="145" t="s">
        <v>0</v>
      </c>
      <c r="B212" s="98" t="s">
        <v>1</v>
      </c>
      <c r="C212" s="146" t="s">
        <v>2</v>
      </c>
      <c r="D212" s="147"/>
      <c r="E212" s="98" t="s">
        <v>3</v>
      </c>
      <c r="F212" s="98" t="s">
        <v>307</v>
      </c>
      <c r="G212" s="98" t="s">
        <v>309</v>
      </c>
      <c r="H212" s="98" t="s">
        <v>311</v>
      </c>
      <c r="I212" s="99" t="s">
        <v>311</v>
      </c>
      <c r="J212" s="605"/>
      <c r="K212" s="99" t="s">
        <v>311</v>
      </c>
    </row>
    <row r="213" spans="1:11" ht="15" customHeight="1">
      <c r="A213" s="148" t="s">
        <v>4</v>
      </c>
      <c r="B213" s="100" t="s">
        <v>5</v>
      </c>
      <c r="C213" s="149" t="s">
        <v>6</v>
      </c>
      <c r="D213" s="150" t="s">
        <v>7</v>
      </c>
      <c r="E213" s="100" t="s">
        <v>220</v>
      </c>
      <c r="F213" s="100" t="s">
        <v>314</v>
      </c>
      <c r="G213" s="100" t="s">
        <v>310</v>
      </c>
      <c r="H213" s="100" t="s">
        <v>312</v>
      </c>
      <c r="I213" s="101" t="s">
        <v>313</v>
      </c>
      <c r="K213" s="101" t="s">
        <v>313</v>
      </c>
    </row>
    <row r="214" spans="1:11" ht="15" customHeight="1" thickBot="1">
      <c r="A214" s="151" t="s">
        <v>8</v>
      </c>
      <c r="B214" s="111" t="s">
        <v>9</v>
      </c>
      <c r="C214" s="152"/>
      <c r="D214" s="153"/>
      <c r="E214" s="111" t="s">
        <v>289</v>
      </c>
      <c r="F214" s="102">
        <v>45657</v>
      </c>
      <c r="G214" s="102">
        <v>45657</v>
      </c>
      <c r="H214" s="102" t="s">
        <v>200</v>
      </c>
      <c r="I214" s="103" t="s">
        <v>200</v>
      </c>
      <c r="J214" s="642"/>
      <c r="K214" s="103" t="s">
        <v>200</v>
      </c>
    </row>
    <row r="215" spans="1:11" ht="15" customHeight="1">
      <c r="A215" s="173" t="s">
        <v>315</v>
      </c>
      <c r="B215" s="174"/>
      <c r="C215" s="175"/>
      <c r="D215" s="176"/>
      <c r="E215" s="177"/>
      <c r="F215" s="178"/>
      <c r="G215" s="177"/>
      <c r="H215" s="174"/>
      <c r="I215" s="179"/>
      <c r="J215" s="605"/>
      <c r="K215" s="179"/>
    </row>
    <row r="216" spans="1:11" ht="29.25" customHeight="1">
      <c r="A216" s="122" t="s">
        <v>27</v>
      </c>
      <c r="B216" s="767" t="s">
        <v>496</v>
      </c>
      <c r="C216" s="292" t="s">
        <v>495</v>
      </c>
      <c r="D216" s="778" t="s">
        <v>341</v>
      </c>
      <c r="E216" s="764">
        <v>7500</v>
      </c>
      <c r="F216" s="742">
        <v>7370.4</v>
      </c>
      <c r="G216" s="143">
        <v>7370</v>
      </c>
      <c r="H216" s="617">
        <f t="shared" si="17"/>
        <v>98.266666666666666</v>
      </c>
      <c r="I216" s="751"/>
      <c r="J216" s="751"/>
      <c r="K216" s="756">
        <f t="shared" si="18"/>
        <v>99.994572886139153</v>
      </c>
    </row>
    <row r="217" spans="1:11" ht="29.25" customHeight="1">
      <c r="A217" s="122" t="s">
        <v>27</v>
      </c>
      <c r="B217" s="767" t="s">
        <v>497</v>
      </c>
      <c r="C217" s="292" t="s">
        <v>570</v>
      </c>
      <c r="D217" s="778" t="s">
        <v>341</v>
      </c>
      <c r="E217" s="764">
        <v>0</v>
      </c>
      <c r="F217" s="742">
        <v>7214.6</v>
      </c>
      <c r="G217" s="143">
        <v>7215</v>
      </c>
      <c r="H217" s="739" t="s">
        <v>273</v>
      </c>
      <c r="I217" s="751"/>
      <c r="J217" s="751"/>
      <c r="K217" s="756">
        <f t="shared" si="18"/>
        <v>100.00554431292102</v>
      </c>
    </row>
    <row r="218" spans="1:11" ht="29.25" customHeight="1">
      <c r="A218" s="122" t="s">
        <v>27</v>
      </c>
      <c r="B218" s="767" t="s">
        <v>535</v>
      </c>
      <c r="C218" s="292" t="s">
        <v>646</v>
      </c>
      <c r="D218" s="778" t="s">
        <v>341</v>
      </c>
      <c r="E218" s="764">
        <v>0</v>
      </c>
      <c r="F218" s="742">
        <v>596.79999999999995</v>
      </c>
      <c r="G218" s="143">
        <v>597</v>
      </c>
      <c r="H218" s="739" t="s">
        <v>273</v>
      </c>
      <c r="I218" s="751"/>
      <c r="J218" s="751"/>
      <c r="K218" s="756">
        <f t="shared" si="18"/>
        <v>100.03351206434317</v>
      </c>
    </row>
    <row r="219" spans="1:11" ht="29.25" customHeight="1">
      <c r="A219" s="122" t="s">
        <v>27</v>
      </c>
      <c r="B219" s="767" t="s">
        <v>536</v>
      </c>
      <c r="C219" s="292" t="s">
        <v>647</v>
      </c>
      <c r="D219" s="778" t="s">
        <v>341</v>
      </c>
      <c r="E219" s="764">
        <v>0</v>
      </c>
      <c r="F219" s="742">
        <v>297</v>
      </c>
      <c r="G219" s="143">
        <v>297</v>
      </c>
      <c r="H219" s="739" t="s">
        <v>273</v>
      </c>
      <c r="I219" s="751"/>
      <c r="J219" s="751"/>
      <c r="K219" s="756">
        <f t="shared" si="18"/>
        <v>100</v>
      </c>
    </row>
    <row r="220" spans="1:11" ht="29.25" customHeight="1">
      <c r="A220" s="122" t="s">
        <v>27</v>
      </c>
      <c r="B220" s="767" t="s">
        <v>537</v>
      </c>
      <c r="C220" s="292" t="s">
        <v>555</v>
      </c>
      <c r="D220" s="778" t="s">
        <v>341</v>
      </c>
      <c r="E220" s="764">
        <v>0</v>
      </c>
      <c r="F220" s="742">
        <f>1170+5381.2</f>
        <v>6551.2</v>
      </c>
      <c r="G220" s="143">
        <v>6551</v>
      </c>
      <c r="H220" s="739" t="s">
        <v>273</v>
      </c>
      <c r="I220" s="751"/>
      <c r="J220" s="751"/>
      <c r="K220" s="756">
        <f t="shared" si="18"/>
        <v>99.996947124190996</v>
      </c>
    </row>
    <row r="221" spans="1:11" ht="29.25" customHeight="1">
      <c r="A221" s="122" t="s">
        <v>27</v>
      </c>
      <c r="B221" s="767" t="s">
        <v>538</v>
      </c>
      <c r="C221" s="292" t="s">
        <v>556</v>
      </c>
      <c r="D221" s="778" t="s">
        <v>341</v>
      </c>
      <c r="E221" s="764">
        <v>0</v>
      </c>
      <c r="F221" s="742">
        <f>1800+2394.5</f>
        <v>4194.5</v>
      </c>
      <c r="G221" s="143">
        <v>4194</v>
      </c>
      <c r="H221" s="739" t="s">
        <v>273</v>
      </c>
      <c r="I221" s="751"/>
      <c r="J221" s="751"/>
      <c r="K221" s="756">
        <f t="shared" si="18"/>
        <v>99.988079628084392</v>
      </c>
    </row>
    <row r="222" spans="1:11" ht="29.25" customHeight="1">
      <c r="A222" s="122" t="s">
        <v>27</v>
      </c>
      <c r="B222" s="767" t="s">
        <v>539</v>
      </c>
      <c r="C222" s="292" t="s">
        <v>557</v>
      </c>
      <c r="D222" s="778" t="s">
        <v>341</v>
      </c>
      <c r="E222" s="764">
        <v>0</v>
      </c>
      <c r="F222" s="742">
        <v>187.5</v>
      </c>
      <c r="G222" s="143">
        <v>187</v>
      </c>
      <c r="H222" s="739" t="s">
        <v>273</v>
      </c>
      <c r="I222" s="751"/>
      <c r="J222" s="751"/>
      <c r="K222" s="756">
        <f t="shared" si="18"/>
        <v>99.733333333333334</v>
      </c>
    </row>
    <row r="223" spans="1:11" ht="29.25" customHeight="1">
      <c r="A223" s="122" t="s">
        <v>27</v>
      </c>
      <c r="B223" s="767" t="s">
        <v>540</v>
      </c>
      <c r="C223" s="292" t="s">
        <v>558</v>
      </c>
      <c r="D223" s="778" t="s">
        <v>341</v>
      </c>
      <c r="E223" s="764">
        <v>0</v>
      </c>
      <c r="F223" s="742">
        <v>1701.5</v>
      </c>
      <c r="G223" s="143">
        <v>1702</v>
      </c>
      <c r="H223" s="739" t="s">
        <v>273</v>
      </c>
      <c r="I223" s="751"/>
      <c r="J223" s="751"/>
      <c r="K223" s="756">
        <f t="shared" si="18"/>
        <v>100.02938583602703</v>
      </c>
    </row>
    <row r="224" spans="1:11" ht="29.25" customHeight="1">
      <c r="A224" s="122" t="s">
        <v>27</v>
      </c>
      <c r="B224" s="767" t="s">
        <v>541</v>
      </c>
      <c r="C224" s="292" t="s">
        <v>605</v>
      </c>
      <c r="D224" s="778" t="s">
        <v>341</v>
      </c>
      <c r="E224" s="764">
        <v>0</v>
      </c>
      <c r="F224" s="742">
        <v>4605.3999999999996</v>
      </c>
      <c r="G224" s="143">
        <v>4605</v>
      </c>
      <c r="H224" s="739" t="s">
        <v>273</v>
      </c>
      <c r="I224" s="751"/>
      <c r="J224" s="751"/>
      <c r="K224" s="756">
        <f t="shared" si="18"/>
        <v>99.99131454379642</v>
      </c>
    </row>
    <row r="225" spans="1:11" ht="29.25" customHeight="1">
      <c r="A225" s="122" t="s">
        <v>27</v>
      </c>
      <c r="B225" s="767" t="s">
        <v>542</v>
      </c>
      <c r="C225" s="292" t="s">
        <v>559</v>
      </c>
      <c r="D225" s="778" t="s">
        <v>341</v>
      </c>
      <c r="E225" s="764">
        <v>0</v>
      </c>
      <c r="F225" s="742">
        <v>192.4</v>
      </c>
      <c r="G225" s="143">
        <v>192</v>
      </c>
      <c r="H225" s="739" t="s">
        <v>273</v>
      </c>
      <c r="I225" s="751"/>
      <c r="J225" s="751"/>
      <c r="K225" s="756">
        <f t="shared" si="18"/>
        <v>99.792099792099791</v>
      </c>
    </row>
    <row r="226" spans="1:11" ht="29.25" customHeight="1">
      <c r="A226" s="122" t="s">
        <v>27</v>
      </c>
      <c r="B226" s="591" t="s">
        <v>543</v>
      </c>
      <c r="C226" s="292" t="s">
        <v>569</v>
      </c>
      <c r="D226" s="770" t="s">
        <v>341</v>
      </c>
      <c r="E226" s="764">
        <v>0</v>
      </c>
      <c r="F226" s="742">
        <v>1384</v>
      </c>
      <c r="G226" s="136">
        <v>1384</v>
      </c>
      <c r="H226" s="739" t="s">
        <v>273</v>
      </c>
      <c r="I226" s="617"/>
      <c r="J226" s="617"/>
      <c r="K226" s="142">
        <f t="shared" si="18"/>
        <v>100</v>
      </c>
    </row>
    <row r="227" spans="1:11" ht="29.25" customHeight="1">
      <c r="A227" s="342" t="s">
        <v>27</v>
      </c>
      <c r="B227" s="594" t="s">
        <v>544</v>
      </c>
      <c r="C227" s="771" t="s">
        <v>602</v>
      </c>
      <c r="D227" s="777" t="s">
        <v>341</v>
      </c>
      <c r="E227" s="773">
        <v>0</v>
      </c>
      <c r="F227" s="774">
        <v>246.3</v>
      </c>
      <c r="G227" s="143">
        <v>246</v>
      </c>
      <c r="H227" s="939" t="s">
        <v>273</v>
      </c>
      <c r="I227" s="755"/>
      <c r="J227" s="755"/>
      <c r="K227" s="940">
        <f t="shared" si="18"/>
        <v>99.878197320341044</v>
      </c>
    </row>
    <row r="228" spans="1:11" ht="29.25" customHeight="1">
      <c r="A228" s="122" t="s">
        <v>27</v>
      </c>
      <c r="B228" s="591" t="s">
        <v>545</v>
      </c>
      <c r="C228" s="292" t="s">
        <v>662</v>
      </c>
      <c r="D228" s="770" t="s">
        <v>341</v>
      </c>
      <c r="E228" s="764">
        <v>0</v>
      </c>
      <c r="F228" s="742">
        <v>233.6</v>
      </c>
      <c r="G228" s="136">
        <v>234</v>
      </c>
      <c r="H228" s="739" t="s">
        <v>273</v>
      </c>
      <c r="I228" s="751"/>
      <c r="J228" s="751"/>
      <c r="K228" s="756">
        <f t="shared" si="18"/>
        <v>100.17123287671232</v>
      </c>
    </row>
    <row r="229" spans="1:11" ht="29.25" customHeight="1">
      <c r="A229" s="122" t="s">
        <v>27</v>
      </c>
      <c r="B229" s="767" t="s">
        <v>546</v>
      </c>
      <c r="C229" s="292" t="s">
        <v>553</v>
      </c>
      <c r="D229" s="778" t="s">
        <v>341</v>
      </c>
      <c r="E229" s="764">
        <v>0</v>
      </c>
      <c r="F229" s="742">
        <v>2245.8000000000002</v>
      </c>
      <c r="G229" s="143">
        <v>2246</v>
      </c>
      <c r="H229" s="739" t="s">
        <v>273</v>
      </c>
      <c r="I229" s="751"/>
      <c r="J229" s="751"/>
      <c r="K229" s="756">
        <f t="shared" si="18"/>
        <v>100.00890551251224</v>
      </c>
    </row>
    <row r="230" spans="1:11" ht="29.25" customHeight="1">
      <c r="A230" s="122" t="s">
        <v>27</v>
      </c>
      <c r="B230" s="767" t="s">
        <v>547</v>
      </c>
      <c r="C230" s="292" t="s">
        <v>560</v>
      </c>
      <c r="D230" s="778" t="s">
        <v>341</v>
      </c>
      <c r="E230" s="764">
        <v>0</v>
      </c>
      <c r="F230" s="742">
        <v>250</v>
      </c>
      <c r="G230" s="143">
        <v>250</v>
      </c>
      <c r="H230" s="739" t="s">
        <v>273</v>
      </c>
      <c r="I230" s="751"/>
      <c r="J230" s="751"/>
      <c r="K230" s="756">
        <f t="shared" si="18"/>
        <v>100</v>
      </c>
    </row>
    <row r="231" spans="1:11" ht="29.25" customHeight="1">
      <c r="A231" s="122" t="s">
        <v>27</v>
      </c>
      <c r="B231" s="767" t="s">
        <v>649</v>
      </c>
      <c r="C231" s="292" t="s">
        <v>653</v>
      </c>
      <c r="D231" s="778" t="s">
        <v>341</v>
      </c>
      <c r="E231" s="764">
        <v>0</v>
      </c>
      <c r="F231" s="742">
        <v>1248.7</v>
      </c>
      <c r="G231" s="143">
        <v>1249</v>
      </c>
      <c r="H231" s="739" t="s">
        <v>273</v>
      </c>
      <c r="I231" s="751"/>
      <c r="J231" s="751"/>
      <c r="K231" s="756">
        <f t="shared" si="18"/>
        <v>100.02402498598542</v>
      </c>
    </row>
    <row r="232" spans="1:11" ht="29.25" customHeight="1">
      <c r="A232" s="122" t="s">
        <v>27</v>
      </c>
      <c r="B232" s="767" t="s">
        <v>650</v>
      </c>
      <c r="C232" s="292" t="s">
        <v>651</v>
      </c>
      <c r="D232" s="778" t="s">
        <v>341</v>
      </c>
      <c r="E232" s="764">
        <v>0</v>
      </c>
      <c r="F232" s="742">
        <v>3263.1</v>
      </c>
      <c r="G232" s="143">
        <v>3263</v>
      </c>
      <c r="H232" s="739" t="s">
        <v>273</v>
      </c>
      <c r="I232" s="751"/>
      <c r="J232" s="751"/>
      <c r="K232" s="756">
        <f t="shared" si="18"/>
        <v>99.996935429499558</v>
      </c>
    </row>
    <row r="233" spans="1:11" ht="29.25" customHeight="1">
      <c r="A233" s="122" t="s">
        <v>27</v>
      </c>
      <c r="B233" s="767" t="s">
        <v>652</v>
      </c>
      <c r="C233" s="292" t="s">
        <v>660</v>
      </c>
      <c r="D233" s="778" t="s">
        <v>341</v>
      </c>
      <c r="E233" s="764">
        <v>0</v>
      </c>
      <c r="F233" s="742">
        <v>210.7</v>
      </c>
      <c r="G233" s="143">
        <v>211</v>
      </c>
      <c r="H233" s="739" t="s">
        <v>273</v>
      </c>
      <c r="I233" s="751"/>
      <c r="J233" s="751"/>
      <c r="K233" s="756">
        <f t="shared" si="18"/>
        <v>100.14238253440912</v>
      </c>
    </row>
    <row r="234" spans="1:11" ht="29.25" customHeight="1">
      <c r="A234" s="122" t="s">
        <v>27</v>
      </c>
      <c r="B234" s="767" t="s">
        <v>654</v>
      </c>
      <c r="C234" s="292" t="s">
        <v>666</v>
      </c>
      <c r="D234" s="778" t="s">
        <v>341</v>
      </c>
      <c r="E234" s="764">
        <v>0</v>
      </c>
      <c r="F234" s="742">
        <v>102.1</v>
      </c>
      <c r="G234" s="143">
        <v>102</v>
      </c>
      <c r="H234" s="739" t="s">
        <v>273</v>
      </c>
      <c r="I234" s="751"/>
      <c r="J234" s="751"/>
      <c r="K234" s="756">
        <f t="shared" si="18"/>
        <v>99.90205680705192</v>
      </c>
    </row>
    <row r="235" spans="1:11" ht="29.25" customHeight="1" thickBot="1">
      <c r="A235" s="930" t="s">
        <v>27</v>
      </c>
      <c r="B235" s="931" t="s">
        <v>655</v>
      </c>
      <c r="C235" s="932" t="s">
        <v>665</v>
      </c>
      <c r="D235" s="933" t="s">
        <v>341</v>
      </c>
      <c r="E235" s="934">
        <v>0</v>
      </c>
      <c r="F235" s="935">
        <v>2094.1999999999998</v>
      </c>
      <c r="G235" s="527">
        <v>2094</v>
      </c>
      <c r="H235" s="991" t="s">
        <v>273</v>
      </c>
      <c r="I235" s="627"/>
      <c r="J235" s="627"/>
      <c r="K235" s="628">
        <f t="shared" si="18"/>
        <v>99.990449813771377</v>
      </c>
    </row>
    <row r="236" spans="1:11" ht="15" customHeight="1">
      <c r="A236" s="775"/>
      <c r="B236" s="775"/>
      <c r="C236" s="776"/>
      <c r="D236" s="777"/>
      <c r="E236" s="918"/>
      <c r="F236" s="728"/>
      <c r="G236" s="144"/>
      <c r="H236" s="725"/>
      <c r="I236" s="635"/>
      <c r="J236" s="635"/>
      <c r="K236" s="635"/>
    </row>
    <row r="237" spans="1:11" ht="15" customHeight="1" thickBot="1">
      <c r="A237" s="775"/>
      <c r="B237" s="775"/>
      <c r="C237" s="776"/>
      <c r="D237" s="777"/>
      <c r="E237" s="918"/>
      <c r="F237" s="728"/>
      <c r="G237" s="144"/>
      <c r="H237" s="635"/>
      <c r="I237" s="635"/>
      <c r="J237" s="635"/>
      <c r="K237" s="10" t="s">
        <v>864</v>
      </c>
    </row>
    <row r="238" spans="1:11" ht="15" customHeight="1">
      <c r="A238" s="145" t="s">
        <v>0</v>
      </c>
      <c r="B238" s="98" t="s">
        <v>1</v>
      </c>
      <c r="C238" s="146" t="s">
        <v>2</v>
      </c>
      <c r="D238" s="147"/>
      <c r="E238" s="98" t="s">
        <v>3</v>
      </c>
      <c r="F238" s="98" t="s">
        <v>307</v>
      </c>
      <c r="G238" s="98" t="s">
        <v>309</v>
      </c>
      <c r="H238" s="98" t="s">
        <v>311</v>
      </c>
      <c r="I238" s="99" t="s">
        <v>311</v>
      </c>
      <c r="J238" s="605"/>
      <c r="K238" s="99" t="s">
        <v>311</v>
      </c>
    </row>
    <row r="239" spans="1:11" ht="15" customHeight="1">
      <c r="A239" s="148" t="s">
        <v>4</v>
      </c>
      <c r="B239" s="100" t="s">
        <v>5</v>
      </c>
      <c r="C239" s="149" t="s">
        <v>6</v>
      </c>
      <c r="D239" s="150" t="s">
        <v>7</v>
      </c>
      <c r="E239" s="100" t="s">
        <v>220</v>
      </c>
      <c r="F239" s="100" t="s">
        <v>314</v>
      </c>
      <c r="G239" s="100" t="s">
        <v>310</v>
      </c>
      <c r="H239" s="100" t="s">
        <v>312</v>
      </c>
      <c r="I239" s="101" t="s">
        <v>313</v>
      </c>
      <c r="K239" s="101" t="s">
        <v>313</v>
      </c>
    </row>
    <row r="240" spans="1:11" ht="15" customHeight="1" thickBot="1">
      <c r="A240" s="151" t="s">
        <v>8</v>
      </c>
      <c r="B240" s="111" t="s">
        <v>9</v>
      </c>
      <c r="C240" s="152"/>
      <c r="D240" s="153"/>
      <c r="E240" s="111" t="s">
        <v>289</v>
      </c>
      <c r="F240" s="102">
        <v>45657</v>
      </c>
      <c r="G240" s="102">
        <v>45657</v>
      </c>
      <c r="H240" s="102" t="s">
        <v>200</v>
      </c>
      <c r="I240" s="103" t="s">
        <v>200</v>
      </c>
      <c r="J240" s="642"/>
      <c r="K240" s="103" t="s">
        <v>200</v>
      </c>
    </row>
    <row r="241" spans="1:11" ht="15" customHeight="1">
      <c r="A241" s="173" t="s">
        <v>315</v>
      </c>
      <c r="B241" s="174"/>
      <c r="C241" s="175"/>
      <c r="D241" s="176"/>
      <c r="E241" s="177"/>
      <c r="F241" s="178"/>
      <c r="G241" s="177"/>
      <c r="H241" s="174"/>
      <c r="I241" s="179"/>
      <c r="J241" s="605"/>
      <c r="K241" s="179"/>
    </row>
    <row r="242" spans="1:11" ht="29.25" customHeight="1">
      <c r="A242" s="122" t="s">
        <v>27</v>
      </c>
      <c r="B242" s="767" t="s">
        <v>656</v>
      </c>
      <c r="C242" s="292" t="s">
        <v>657</v>
      </c>
      <c r="D242" s="778" t="s">
        <v>341</v>
      </c>
      <c r="E242" s="764">
        <v>0</v>
      </c>
      <c r="F242" s="742">
        <v>250</v>
      </c>
      <c r="G242" s="143">
        <v>250</v>
      </c>
      <c r="H242" s="739" t="s">
        <v>273</v>
      </c>
      <c r="I242" s="751"/>
      <c r="J242" s="751"/>
      <c r="K242" s="756">
        <f t="shared" si="18"/>
        <v>100</v>
      </c>
    </row>
    <row r="243" spans="1:11" ht="29.25" customHeight="1">
      <c r="A243" s="122" t="s">
        <v>27</v>
      </c>
      <c r="B243" s="767" t="s">
        <v>658</v>
      </c>
      <c r="C243" s="292" t="s">
        <v>664</v>
      </c>
      <c r="D243" s="778" t="s">
        <v>341</v>
      </c>
      <c r="E243" s="764">
        <v>0</v>
      </c>
      <c r="F243" s="742">
        <v>143</v>
      </c>
      <c r="G243" s="143">
        <v>143</v>
      </c>
      <c r="H243" s="739" t="s">
        <v>273</v>
      </c>
      <c r="I243" s="751"/>
      <c r="J243" s="751"/>
      <c r="K243" s="756">
        <f t="shared" si="18"/>
        <v>100</v>
      </c>
    </row>
    <row r="244" spans="1:11" ht="29.25" customHeight="1">
      <c r="A244" s="122" t="s">
        <v>27</v>
      </c>
      <c r="B244" s="767" t="s">
        <v>731</v>
      </c>
      <c r="C244" s="292" t="s">
        <v>796</v>
      </c>
      <c r="D244" s="778" t="s">
        <v>341</v>
      </c>
      <c r="E244" s="764">
        <v>0</v>
      </c>
      <c r="F244" s="742">
        <v>571.20000000000005</v>
      </c>
      <c r="G244" s="143">
        <v>571</v>
      </c>
      <c r="H244" s="739" t="s">
        <v>273</v>
      </c>
      <c r="I244" s="751"/>
      <c r="J244" s="751"/>
      <c r="K244" s="756">
        <f t="shared" si="18"/>
        <v>99.96498599439775</v>
      </c>
    </row>
    <row r="245" spans="1:11" ht="29.25" customHeight="1">
      <c r="A245" s="122" t="s">
        <v>27</v>
      </c>
      <c r="B245" s="767" t="s">
        <v>732</v>
      </c>
      <c r="C245" s="292" t="s">
        <v>797</v>
      </c>
      <c r="D245" s="778" t="s">
        <v>341</v>
      </c>
      <c r="E245" s="764">
        <v>0</v>
      </c>
      <c r="F245" s="742">
        <v>574.79999999999995</v>
      </c>
      <c r="G245" s="143">
        <v>575</v>
      </c>
      <c r="H245" s="739" t="s">
        <v>273</v>
      </c>
      <c r="I245" s="751"/>
      <c r="J245" s="751"/>
      <c r="K245" s="756">
        <f t="shared" si="18"/>
        <v>100.03479471120392</v>
      </c>
    </row>
    <row r="246" spans="1:11" ht="29.25" customHeight="1">
      <c r="A246" s="122" t="s">
        <v>27</v>
      </c>
      <c r="B246" s="767" t="s">
        <v>733</v>
      </c>
      <c r="C246" s="292" t="s">
        <v>799</v>
      </c>
      <c r="D246" s="778" t="s">
        <v>341</v>
      </c>
      <c r="E246" s="764">
        <v>0</v>
      </c>
      <c r="F246" s="742">
        <v>1922.7</v>
      </c>
      <c r="G246" s="143">
        <v>1923</v>
      </c>
      <c r="H246" s="739" t="s">
        <v>273</v>
      </c>
      <c r="I246" s="751"/>
      <c r="J246" s="751"/>
      <c r="K246" s="756">
        <f t="shared" si="18"/>
        <v>100.0156030581994</v>
      </c>
    </row>
    <row r="247" spans="1:11" ht="29.25" customHeight="1">
      <c r="A247" s="122" t="s">
        <v>27</v>
      </c>
      <c r="B247" s="767" t="s">
        <v>734</v>
      </c>
      <c r="C247" s="292" t="s">
        <v>798</v>
      </c>
      <c r="D247" s="778" t="s">
        <v>341</v>
      </c>
      <c r="E247" s="764">
        <v>0</v>
      </c>
      <c r="F247" s="742">
        <v>7340</v>
      </c>
      <c r="G247" s="143">
        <v>7340</v>
      </c>
      <c r="H247" s="739" t="s">
        <v>273</v>
      </c>
      <c r="I247" s="751"/>
      <c r="J247" s="751"/>
      <c r="K247" s="756">
        <f t="shared" si="18"/>
        <v>100</v>
      </c>
    </row>
    <row r="248" spans="1:11" ht="29.25" customHeight="1">
      <c r="A248" s="122" t="s">
        <v>27</v>
      </c>
      <c r="B248" s="767" t="s">
        <v>735</v>
      </c>
      <c r="C248" s="292" t="s">
        <v>800</v>
      </c>
      <c r="D248" s="778" t="s">
        <v>341</v>
      </c>
      <c r="E248" s="764">
        <v>0</v>
      </c>
      <c r="F248" s="742">
        <v>58.1</v>
      </c>
      <c r="G248" s="143">
        <v>58</v>
      </c>
      <c r="H248" s="739" t="s">
        <v>273</v>
      </c>
      <c r="I248" s="751"/>
      <c r="J248" s="751"/>
      <c r="K248" s="756">
        <f t="shared" si="18"/>
        <v>99.827882960413078</v>
      </c>
    </row>
    <row r="249" spans="1:11" ht="29.25" customHeight="1">
      <c r="A249" s="122" t="s">
        <v>27</v>
      </c>
      <c r="B249" s="767" t="s">
        <v>736</v>
      </c>
      <c r="C249" s="292" t="s">
        <v>801</v>
      </c>
      <c r="D249" s="778" t="s">
        <v>341</v>
      </c>
      <c r="E249" s="764">
        <v>0</v>
      </c>
      <c r="F249" s="742">
        <v>60.5</v>
      </c>
      <c r="G249" s="143">
        <v>61</v>
      </c>
      <c r="H249" s="739" t="s">
        <v>273</v>
      </c>
      <c r="I249" s="751"/>
      <c r="J249" s="751"/>
      <c r="K249" s="756">
        <f t="shared" si="18"/>
        <v>100.82644628099173</v>
      </c>
    </row>
    <row r="250" spans="1:11" ht="29.25" customHeight="1">
      <c r="A250" s="122" t="s">
        <v>27</v>
      </c>
      <c r="B250" s="767" t="s">
        <v>737</v>
      </c>
      <c r="C250" s="292" t="s">
        <v>802</v>
      </c>
      <c r="D250" s="778" t="s">
        <v>341</v>
      </c>
      <c r="E250" s="764">
        <v>0</v>
      </c>
      <c r="F250" s="742">
        <v>60.5</v>
      </c>
      <c r="G250" s="143">
        <v>61</v>
      </c>
      <c r="H250" s="739" t="s">
        <v>273</v>
      </c>
      <c r="I250" s="751"/>
      <c r="J250" s="751"/>
      <c r="K250" s="756">
        <f t="shared" si="18"/>
        <v>100.82644628099173</v>
      </c>
    </row>
    <row r="251" spans="1:11" ht="29.25" customHeight="1">
      <c r="A251" s="122" t="s">
        <v>27</v>
      </c>
      <c r="B251" s="767" t="s">
        <v>738</v>
      </c>
      <c r="C251" s="292" t="s">
        <v>803</v>
      </c>
      <c r="D251" s="778" t="s">
        <v>341</v>
      </c>
      <c r="E251" s="764">
        <v>0</v>
      </c>
      <c r="F251" s="742">
        <v>30.3</v>
      </c>
      <c r="G251" s="143">
        <v>30</v>
      </c>
      <c r="H251" s="739" t="s">
        <v>273</v>
      </c>
      <c r="I251" s="751"/>
      <c r="J251" s="751"/>
      <c r="K251" s="756">
        <f t="shared" si="18"/>
        <v>99.009900990099013</v>
      </c>
    </row>
    <row r="252" spans="1:11" ht="29.25" customHeight="1">
      <c r="A252" s="122" t="s">
        <v>27</v>
      </c>
      <c r="B252" s="591" t="s">
        <v>739</v>
      </c>
      <c r="C252" s="292" t="s">
        <v>804</v>
      </c>
      <c r="D252" s="770" t="s">
        <v>341</v>
      </c>
      <c r="E252" s="764">
        <v>0</v>
      </c>
      <c r="F252" s="742">
        <v>6821.3</v>
      </c>
      <c r="G252" s="136">
        <v>6799</v>
      </c>
      <c r="H252" s="739" t="s">
        <v>273</v>
      </c>
      <c r="I252" s="617"/>
      <c r="J252" s="617"/>
      <c r="K252" s="142">
        <f t="shared" si="18"/>
        <v>99.673082843446252</v>
      </c>
    </row>
    <row r="253" spans="1:11" ht="29.25" customHeight="1">
      <c r="A253" s="342" t="s">
        <v>27</v>
      </c>
      <c r="B253" s="594" t="s">
        <v>740</v>
      </c>
      <c r="C253" s="771" t="s">
        <v>805</v>
      </c>
      <c r="D253" s="777" t="s">
        <v>341</v>
      </c>
      <c r="E253" s="773">
        <v>0</v>
      </c>
      <c r="F253" s="774">
        <v>803.2</v>
      </c>
      <c r="G253" s="143">
        <v>803</v>
      </c>
      <c r="H253" s="939" t="s">
        <v>273</v>
      </c>
      <c r="I253" s="755"/>
      <c r="J253" s="755"/>
      <c r="K253" s="940">
        <f t="shared" si="18"/>
        <v>99.975099601593627</v>
      </c>
    </row>
    <row r="254" spans="1:11" ht="29.25" customHeight="1">
      <c r="A254" s="122" t="s">
        <v>27</v>
      </c>
      <c r="B254" s="767" t="s">
        <v>741</v>
      </c>
      <c r="C254" s="292" t="s">
        <v>806</v>
      </c>
      <c r="D254" s="778" t="s">
        <v>341</v>
      </c>
      <c r="E254" s="764">
        <v>0</v>
      </c>
      <c r="F254" s="742">
        <v>2215.3000000000002</v>
      </c>
      <c r="G254" s="143">
        <v>2215</v>
      </c>
      <c r="H254" s="739" t="s">
        <v>273</v>
      </c>
      <c r="I254" s="751"/>
      <c r="J254" s="751"/>
      <c r="K254" s="756">
        <f t="shared" si="18"/>
        <v>99.986457816097129</v>
      </c>
    </row>
    <row r="255" spans="1:11" ht="29.25" customHeight="1">
      <c r="A255" s="122" t="s">
        <v>27</v>
      </c>
      <c r="B255" s="767" t="s">
        <v>742</v>
      </c>
      <c r="C255" s="292" t="s">
        <v>807</v>
      </c>
      <c r="D255" s="778" t="s">
        <v>341</v>
      </c>
      <c r="E255" s="764">
        <v>0</v>
      </c>
      <c r="F255" s="742">
        <v>121</v>
      </c>
      <c r="G255" s="143">
        <v>121</v>
      </c>
      <c r="H255" s="739" t="s">
        <v>273</v>
      </c>
      <c r="I255" s="751"/>
      <c r="J255" s="751"/>
      <c r="K255" s="756">
        <f t="shared" si="18"/>
        <v>100</v>
      </c>
    </row>
    <row r="256" spans="1:11" ht="29.25" customHeight="1">
      <c r="A256" s="122" t="s">
        <v>27</v>
      </c>
      <c r="B256" s="767" t="s">
        <v>743</v>
      </c>
      <c r="C256" s="292" t="s">
        <v>808</v>
      </c>
      <c r="D256" s="778" t="s">
        <v>341</v>
      </c>
      <c r="E256" s="764">
        <v>0</v>
      </c>
      <c r="F256" s="742">
        <v>2332.9</v>
      </c>
      <c r="G256" s="143">
        <v>1355</v>
      </c>
      <c r="H256" s="739" t="s">
        <v>273</v>
      </c>
      <c r="I256" s="751"/>
      <c r="J256" s="751"/>
      <c r="K256" s="756">
        <f t="shared" si="18"/>
        <v>58.082215268549874</v>
      </c>
    </row>
    <row r="257" spans="1:11" ht="29.25" customHeight="1">
      <c r="A257" s="122" t="s">
        <v>27</v>
      </c>
      <c r="B257" s="767" t="s">
        <v>744</v>
      </c>
      <c r="C257" s="292" t="s">
        <v>809</v>
      </c>
      <c r="D257" s="778" t="s">
        <v>341</v>
      </c>
      <c r="E257" s="764">
        <v>0</v>
      </c>
      <c r="F257" s="742">
        <v>2145.5</v>
      </c>
      <c r="G257" s="143">
        <v>2145</v>
      </c>
      <c r="H257" s="739" t="s">
        <v>273</v>
      </c>
      <c r="I257" s="751"/>
      <c r="J257" s="751"/>
      <c r="K257" s="756">
        <f t="shared" si="18"/>
        <v>99.976695408995582</v>
      </c>
    </row>
    <row r="258" spans="1:11" ht="29.25" customHeight="1">
      <c r="A258" s="122" t="s">
        <v>27</v>
      </c>
      <c r="B258" s="767" t="s">
        <v>745</v>
      </c>
      <c r="C258" s="292" t="s">
        <v>810</v>
      </c>
      <c r="D258" s="778" t="s">
        <v>341</v>
      </c>
      <c r="E258" s="764">
        <v>0</v>
      </c>
      <c r="F258" s="742">
        <v>586.9</v>
      </c>
      <c r="G258" s="143">
        <v>587</v>
      </c>
      <c r="H258" s="739" t="s">
        <v>273</v>
      </c>
      <c r="I258" s="751"/>
      <c r="J258" s="751"/>
      <c r="K258" s="756">
        <f t="shared" si="18"/>
        <v>100.01703867779861</v>
      </c>
    </row>
    <row r="259" spans="1:11" ht="29.25" customHeight="1">
      <c r="A259" s="122" t="s">
        <v>27</v>
      </c>
      <c r="B259" s="767" t="s">
        <v>746</v>
      </c>
      <c r="C259" s="292" t="s">
        <v>811</v>
      </c>
      <c r="D259" s="778" t="s">
        <v>341</v>
      </c>
      <c r="E259" s="764">
        <v>0</v>
      </c>
      <c r="F259" s="742">
        <v>60.5</v>
      </c>
      <c r="G259" s="143">
        <v>61</v>
      </c>
      <c r="H259" s="739" t="s">
        <v>273</v>
      </c>
      <c r="I259" s="751"/>
      <c r="J259" s="751"/>
      <c r="K259" s="756">
        <f t="shared" si="18"/>
        <v>100.82644628099173</v>
      </c>
    </row>
    <row r="260" spans="1:11" ht="29.25" customHeight="1">
      <c r="A260" s="122" t="s">
        <v>27</v>
      </c>
      <c r="B260" s="767" t="s">
        <v>747</v>
      </c>
      <c r="C260" s="292" t="s">
        <v>812</v>
      </c>
      <c r="D260" s="778" t="s">
        <v>341</v>
      </c>
      <c r="E260" s="764">
        <v>0</v>
      </c>
      <c r="F260" s="742">
        <v>267</v>
      </c>
      <c r="G260" s="143">
        <v>267</v>
      </c>
      <c r="H260" s="739" t="s">
        <v>273</v>
      </c>
      <c r="I260" s="751"/>
      <c r="J260" s="751"/>
      <c r="K260" s="756">
        <f t="shared" si="18"/>
        <v>100</v>
      </c>
    </row>
    <row r="261" spans="1:11" ht="29.25" customHeight="1" thickBot="1">
      <c r="A261" s="930" t="s">
        <v>27</v>
      </c>
      <c r="B261" s="931" t="s">
        <v>748</v>
      </c>
      <c r="C261" s="932" t="s">
        <v>813</v>
      </c>
      <c r="D261" s="933" t="s">
        <v>341</v>
      </c>
      <c r="E261" s="934">
        <v>0</v>
      </c>
      <c r="F261" s="935">
        <v>822.8</v>
      </c>
      <c r="G261" s="527">
        <v>823</v>
      </c>
      <c r="H261" s="991" t="s">
        <v>273</v>
      </c>
      <c r="I261" s="627"/>
      <c r="J261" s="627"/>
      <c r="K261" s="628">
        <f t="shared" si="18"/>
        <v>100.0243072435586</v>
      </c>
    </row>
    <row r="262" spans="1:11" ht="15" customHeight="1">
      <c r="A262" s="775"/>
      <c r="B262" s="775"/>
      <c r="C262" s="776"/>
      <c r="D262" s="777"/>
      <c r="E262" s="918"/>
      <c r="F262" s="728"/>
      <c r="G262" s="144"/>
      <c r="H262" s="725"/>
      <c r="I262" s="635"/>
      <c r="J262" s="635"/>
      <c r="K262" s="635"/>
    </row>
    <row r="263" spans="1:11" ht="15" customHeight="1" thickBot="1">
      <c r="A263" s="775"/>
      <c r="B263" s="775"/>
      <c r="C263" s="776"/>
      <c r="D263" s="777"/>
      <c r="E263" s="918"/>
      <c r="F263" s="728"/>
      <c r="G263" s="144"/>
      <c r="H263" s="635"/>
      <c r="I263" s="635"/>
      <c r="J263" s="635"/>
      <c r="K263" s="10" t="s">
        <v>865</v>
      </c>
    </row>
    <row r="264" spans="1:11" ht="15" customHeight="1">
      <c r="A264" s="145" t="s">
        <v>0</v>
      </c>
      <c r="B264" s="98" t="s">
        <v>1</v>
      </c>
      <c r="C264" s="146" t="s">
        <v>2</v>
      </c>
      <c r="D264" s="147"/>
      <c r="E264" s="98" t="s">
        <v>3</v>
      </c>
      <c r="F264" s="98" t="s">
        <v>307</v>
      </c>
      <c r="G264" s="98" t="s">
        <v>309</v>
      </c>
      <c r="H264" s="98" t="s">
        <v>311</v>
      </c>
      <c r="I264" s="99" t="s">
        <v>311</v>
      </c>
      <c r="J264" s="605"/>
      <c r="K264" s="99" t="s">
        <v>311</v>
      </c>
    </row>
    <row r="265" spans="1:11" ht="15" customHeight="1">
      <c r="A265" s="148" t="s">
        <v>4</v>
      </c>
      <c r="B265" s="100" t="s">
        <v>5</v>
      </c>
      <c r="C265" s="149" t="s">
        <v>6</v>
      </c>
      <c r="D265" s="150" t="s">
        <v>7</v>
      </c>
      <c r="E265" s="100" t="s">
        <v>220</v>
      </c>
      <c r="F265" s="100" t="s">
        <v>314</v>
      </c>
      <c r="G265" s="100" t="s">
        <v>310</v>
      </c>
      <c r="H265" s="100" t="s">
        <v>312</v>
      </c>
      <c r="I265" s="101" t="s">
        <v>313</v>
      </c>
      <c r="K265" s="101" t="s">
        <v>313</v>
      </c>
    </row>
    <row r="266" spans="1:11" ht="15" customHeight="1" thickBot="1">
      <c r="A266" s="151" t="s">
        <v>8</v>
      </c>
      <c r="B266" s="111" t="s">
        <v>9</v>
      </c>
      <c r="C266" s="152"/>
      <c r="D266" s="153"/>
      <c r="E266" s="111" t="s">
        <v>289</v>
      </c>
      <c r="F266" s="102">
        <v>45657</v>
      </c>
      <c r="G266" s="102">
        <v>45657</v>
      </c>
      <c r="H266" s="102" t="s">
        <v>200</v>
      </c>
      <c r="I266" s="103" t="s">
        <v>200</v>
      </c>
      <c r="J266" s="642"/>
      <c r="K266" s="103" t="s">
        <v>200</v>
      </c>
    </row>
    <row r="267" spans="1:11" ht="15" customHeight="1">
      <c r="A267" s="173" t="s">
        <v>315</v>
      </c>
      <c r="B267" s="174"/>
      <c r="C267" s="175"/>
      <c r="D267" s="176"/>
      <c r="E267" s="177"/>
      <c r="F267" s="178"/>
      <c r="G267" s="177"/>
      <c r="H267" s="174"/>
      <c r="I267" s="179"/>
      <c r="J267" s="605"/>
      <c r="K267" s="179"/>
    </row>
    <row r="268" spans="1:11" ht="29.25" customHeight="1">
      <c r="A268" s="122" t="s">
        <v>27</v>
      </c>
      <c r="B268" s="767" t="s">
        <v>749</v>
      </c>
      <c r="C268" s="292" t="s">
        <v>814</v>
      </c>
      <c r="D268" s="778" t="s">
        <v>341</v>
      </c>
      <c r="E268" s="764">
        <v>0</v>
      </c>
      <c r="F268" s="742">
        <v>209.8</v>
      </c>
      <c r="G268" s="143">
        <v>210</v>
      </c>
      <c r="H268" s="739" t="s">
        <v>273</v>
      </c>
      <c r="I268" s="751"/>
      <c r="J268" s="751"/>
      <c r="K268" s="756">
        <f t="shared" si="18"/>
        <v>100.09532888465205</v>
      </c>
    </row>
    <row r="269" spans="1:11" ht="29.25" customHeight="1">
      <c r="A269" s="122" t="s">
        <v>27</v>
      </c>
      <c r="B269" s="767" t="s">
        <v>750</v>
      </c>
      <c r="C269" s="292" t="s">
        <v>815</v>
      </c>
      <c r="D269" s="778" t="s">
        <v>341</v>
      </c>
      <c r="E269" s="764">
        <v>0</v>
      </c>
      <c r="F269" s="742">
        <v>7420</v>
      </c>
      <c r="G269" s="143">
        <v>7420</v>
      </c>
      <c r="H269" s="739" t="s">
        <v>273</v>
      </c>
      <c r="I269" s="751"/>
      <c r="J269" s="751"/>
      <c r="K269" s="756">
        <f t="shared" si="18"/>
        <v>100</v>
      </c>
    </row>
    <row r="270" spans="1:11" ht="29.25" customHeight="1">
      <c r="A270" s="122" t="s">
        <v>27</v>
      </c>
      <c r="B270" s="767" t="s">
        <v>751</v>
      </c>
      <c r="C270" s="292" t="s">
        <v>835</v>
      </c>
      <c r="D270" s="778" t="s">
        <v>341</v>
      </c>
      <c r="E270" s="764">
        <v>0</v>
      </c>
      <c r="F270" s="742">
        <v>568.70000000000005</v>
      </c>
      <c r="G270" s="143">
        <v>569</v>
      </c>
      <c r="H270" s="739" t="s">
        <v>273</v>
      </c>
      <c r="I270" s="751"/>
      <c r="J270" s="751"/>
      <c r="K270" s="756">
        <f t="shared" si="18"/>
        <v>100.05275189027607</v>
      </c>
    </row>
    <row r="271" spans="1:11" ht="29.25" customHeight="1">
      <c r="A271" s="122" t="s">
        <v>27</v>
      </c>
      <c r="B271" s="767" t="s">
        <v>752</v>
      </c>
      <c r="C271" s="292" t="s">
        <v>816</v>
      </c>
      <c r="D271" s="778" t="s">
        <v>341</v>
      </c>
      <c r="E271" s="764">
        <v>0</v>
      </c>
      <c r="F271" s="742">
        <v>865.8</v>
      </c>
      <c r="G271" s="143">
        <v>866</v>
      </c>
      <c r="H271" s="739" t="s">
        <v>273</v>
      </c>
      <c r="I271" s="751"/>
      <c r="J271" s="751"/>
      <c r="K271" s="756">
        <f t="shared" si="18"/>
        <v>100.02310002310001</v>
      </c>
    </row>
    <row r="272" spans="1:11" ht="29.25" customHeight="1">
      <c r="A272" s="122" t="s">
        <v>27</v>
      </c>
      <c r="B272" s="767" t="s">
        <v>753</v>
      </c>
      <c r="C272" s="292" t="s">
        <v>789</v>
      </c>
      <c r="D272" s="778" t="s">
        <v>341</v>
      </c>
      <c r="E272" s="764">
        <v>0</v>
      </c>
      <c r="F272" s="742">
        <v>517.6</v>
      </c>
      <c r="G272" s="143">
        <v>518</v>
      </c>
      <c r="H272" s="739" t="s">
        <v>273</v>
      </c>
      <c r="I272" s="751"/>
      <c r="J272" s="751"/>
      <c r="K272" s="756">
        <f t="shared" si="18"/>
        <v>100.0772797527048</v>
      </c>
    </row>
    <row r="273" spans="1:13" ht="29.25" customHeight="1">
      <c r="A273" s="122" t="s">
        <v>27</v>
      </c>
      <c r="B273" s="767" t="s">
        <v>754</v>
      </c>
      <c r="C273" s="292" t="s">
        <v>817</v>
      </c>
      <c r="D273" s="778" t="s">
        <v>341</v>
      </c>
      <c r="E273" s="764">
        <v>0</v>
      </c>
      <c r="F273" s="742">
        <v>115.1</v>
      </c>
      <c r="G273" s="143">
        <v>115</v>
      </c>
      <c r="H273" s="739" t="s">
        <v>273</v>
      </c>
      <c r="I273" s="751"/>
      <c r="J273" s="751"/>
      <c r="K273" s="756">
        <f t="shared" si="18"/>
        <v>99.913119026933103</v>
      </c>
    </row>
    <row r="274" spans="1:13" ht="29.25" customHeight="1">
      <c r="A274" s="122" t="s">
        <v>27</v>
      </c>
      <c r="B274" s="767" t="s">
        <v>755</v>
      </c>
      <c r="C274" s="292" t="s">
        <v>818</v>
      </c>
      <c r="D274" s="778" t="s">
        <v>341</v>
      </c>
      <c r="E274" s="764">
        <v>0</v>
      </c>
      <c r="F274" s="742">
        <v>117</v>
      </c>
      <c r="G274" s="143">
        <v>117</v>
      </c>
      <c r="H274" s="739" t="s">
        <v>273</v>
      </c>
      <c r="I274" s="751"/>
      <c r="J274" s="751"/>
      <c r="K274" s="756">
        <f t="shared" si="18"/>
        <v>100</v>
      </c>
    </row>
    <row r="275" spans="1:13" ht="29.25" customHeight="1">
      <c r="A275" s="122" t="s">
        <v>27</v>
      </c>
      <c r="B275" s="767" t="s">
        <v>756</v>
      </c>
      <c r="C275" s="292" t="s">
        <v>819</v>
      </c>
      <c r="D275" s="778" t="s">
        <v>341</v>
      </c>
      <c r="E275" s="764">
        <v>0</v>
      </c>
      <c r="F275" s="742">
        <v>372.5</v>
      </c>
      <c r="G275" s="143">
        <v>373</v>
      </c>
      <c r="H275" s="739" t="s">
        <v>273</v>
      </c>
      <c r="I275" s="751"/>
      <c r="J275" s="751"/>
      <c r="K275" s="756">
        <f t="shared" si="18"/>
        <v>100.13422818791946</v>
      </c>
    </row>
    <row r="276" spans="1:13" ht="29.25" customHeight="1">
      <c r="A276" s="122" t="s">
        <v>27</v>
      </c>
      <c r="B276" s="767" t="s">
        <v>757</v>
      </c>
      <c r="C276" s="292" t="s">
        <v>820</v>
      </c>
      <c r="D276" s="778" t="s">
        <v>341</v>
      </c>
      <c r="E276" s="764">
        <v>0</v>
      </c>
      <c r="F276" s="742">
        <v>1351.7</v>
      </c>
      <c r="G276" s="143">
        <v>1352</v>
      </c>
      <c r="H276" s="739" t="s">
        <v>273</v>
      </c>
      <c r="I276" s="751"/>
      <c r="J276" s="751"/>
      <c r="K276" s="756">
        <f t="shared" si="18"/>
        <v>100.02219427387733</v>
      </c>
    </row>
    <row r="277" spans="1:13" ht="29.25" customHeight="1">
      <c r="A277" s="122" t="s">
        <v>27</v>
      </c>
      <c r="B277" s="591" t="s">
        <v>758</v>
      </c>
      <c r="C277" s="292" t="s">
        <v>821</v>
      </c>
      <c r="D277" s="770" t="s">
        <v>341</v>
      </c>
      <c r="E277" s="764">
        <v>0</v>
      </c>
      <c r="F277" s="742">
        <v>1318</v>
      </c>
      <c r="G277" s="136">
        <v>1318</v>
      </c>
      <c r="H277" s="739" t="s">
        <v>273</v>
      </c>
      <c r="I277" s="617"/>
      <c r="J277" s="617"/>
      <c r="K277" s="142">
        <f t="shared" si="18"/>
        <v>100</v>
      </c>
    </row>
    <row r="278" spans="1:13" ht="16.5" customHeight="1">
      <c r="A278" s="122" t="s">
        <v>27</v>
      </c>
      <c r="B278" s="291" t="s">
        <v>759</v>
      </c>
      <c r="C278" s="292" t="s">
        <v>875</v>
      </c>
      <c r="D278" s="567" t="s">
        <v>341</v>
      </c>
      <c r="E278" s="764">
        <v>0</v>
      </c>
      <c r="F278" s="742">
        <v>239</v>
      </c>
      <c r="G278" s="136">
        <v>239</v>
      </c>
      <c r="H278" s="739" t="s">
        <v>273</v>
      </c>
      <c r="I278" s="941"/>
      <c r="J278" s="941"/>
      <c r="K278" s="942">
        <f t="shared" si="18"/>
        <v>100</v>
      </c>
    </row>
    <row r="279" spans="1:13" ht="29.25" customHeight="1">
      <c r="A279" s="342" t="s">
        <v>27</v>
      </c>
      <c r="B279" s="594" t="s">
        <v>760</v>
      </c>
      <c r="C279" s="771" t="s">
        <v>822</v>
      </c>
      <c r="D279" s="777" t="s">
        <v>341</v>
      </c>
      <c r="E279" s="773">
        <v>0</v>
      </c>
      <c r="F279" s="774">
        <v>370</v>
      </c>
      <c r="G279" s="143">
        <v>358</v>
      </c>
      <c r="H279" s="939" t="s">
        <v>273</v>
      </c>
      <c r="I279" s="755"/>
      <c r="J279" s="755"/>
      <c r="K279" s="940">
        <f t="shared" si="18"/>
        <v>96.756756756756758</v>
      </c>
    </row>
    <row r="280" spans="1:13" ht="29.25" customHeight="1">
      <c r="A280" s="122" t="s">
        <v>27</v>
      </c>
      <c r="B280" s="767" t="s">
        <v>761</v>
      </c>
      <c r="C280" s="292" t="s">
        <v>823</v>
      </c>
      <c r="D280" s="778" t="s">
        <v>341</v>
      </c>
      <c r="E280" s="764">
        <v>0</v>
      </c>
      <c r="F280" s="742">
        <v>2358.3000000000002</v>
      </c>
      <c r="G280" s="143">
        <v>100</v>
      </c>
      <c r="H280" s="739" t="s">
        <v>273</v>
      </c>
      <c r="I280" s="751"/>
      <c r="J280" s="751"/>
      <c r="K280" s="756">
        <f t="shared" si="18"/>
        <v>4.2403426196836698</v>
      </c>
    </row>
    <row r="281" spans="1:13" ht="29.25" customHeight="1">
      <c r="A281" s="122" t="s">
        <v>27</v>
      </c>
      <c r="B281" s="767" t="s">
        <v>762</v>
      </c>
      <c r="C281" s="292" t="s">
        <v>794</v>
      </c>
      <c r="D281" s="778" t="s">
        <v>341</v>
      </c>
      <c r="E281" s="764">
        <v>0</v>
      </c>
      <c r="F281" s="742">
        <v>2655.7</v>
      </c>
      <c r="G281" s="143">
        <v>2656</v>
      </c>
      <c r="H281" s="739" t="s">
        <v>273</v>
      </c>
      <c r="I281" s="751"/>
      <c r="J281" s="751"/>
      <c r="K281" s="756">
        <f t="shared" si="18"/>
        <v>100.0112964566781</v>
      </c>
    </row>
    <row r="282" spans="1:13" ht="29.25" customHeight="1">
      <c r="A282" s="122" t="s">
        <v>27</v>
      </c>
      <c r="B282" s="767" t="s">
        <v>763</v>
      </c>
      <c r="C282" s="292" t="s">
        <v>824</v>
      </c>
      <c r="D282" s="778" t="s">
        <v>341</v>
      </c>
      <c r="E282" s="764">
        <v>0</v>
      </c>
      <c r="F282" s="742">
        <v>2417.4</v>
      </c>
      <c r="G282" s="143">
        <v>2417</v>
      </c>
      <c r="H282" s="739" t="s">
        <v>273</v>
      </c>
      <c r="I282" s="751"/>
      <c r="J282" s="751"/>
      <c r="K282" s="756">
        <f t="shared" si="18"/>
        <v>99.983453296930577</v>
      </c>
    </row>
    <row r="283" spans="1:13" ht="29.25" customHeight="1">
      <c r="A283" s="122" t="s">
        <v>27</v>
      </c>
      <c r="B283" s="767" t="s">
        <v>764</v>
      </c>
      <c r="C283" s="292" t="s">
        <v>825</v>
      </c>
      <c r="D283" s="778" t="s">
        <v>341</v>
      </c>
      <c r="E283" s="764">
        <v>0</v>
      </c>
      <c r="F283" s="742">
        <v>558.20000000000005</v>
      </c>
      <c r="G283" s="143">
        <v>558</v>
      </c>
      <c r="H283" s="739" t="s">
        <v>273</v>
      </c>
      <c r="I283" s="751"/>
      <c r="J283" s="751"/>
      <c r="K283" s="756">
        <f t="shared" si="18"/>
        <v>99.964170548190594</v>
      </c>
    </row>
    <row r="284" spans="1:13" ht="29.25" customHeight="1">
      <c r="A284" s="122" t="s">
        <v>27</v>
      </c>
      <c r="B284" s="767" t="s">
        <v>765</v>
      </c>
      <c r="C284" s="292" t="s">
        <v>826</v>
      </c>
      <c r="D284" s="778" t="s">
        <v>341</v>
      </c>
      <c r="E284" s="764">
        <v>0</v>
      </c>
      <c r="F284" s="742">
        <v>242</v>
      </c>
      <c r="G284" s="143">
        <v>242</v>
      </c>
      <c r="H284" s="739" t="s">
        <v>273</v>
      </c>
      <c r="I284" s="751"/>
      <c r="J284" s="751"/>
      <c r="K284" s="756">
        <f t="shared" si="18"/>
        <v>100</v>
      </c>
    </row>
    <row r="285" spans="1:13" ht="29.25" customHeight="1">
      <c r="A285" s="122" t="s">
        <v>27</v>
      </c>
      <c r="B285" s="767" t="s">
        <v>766</v>
      </c>
      <c r="C285" s="292" t="s">
        <v>827</v>
      </c>
      <c r="D285" s="778" t="s">
        <v>341</v>
      </c>
      <c r="E285" s="764">
        <v>0</v>
      </c>
      <c r="F285" s="742">
        <v>400</v>
      </c>
      <c r="G285" s="143">
        <v>400</v>
      </c>
      <c r="H285" s="739" t="s">
        <v>273</v>
      </c>
      <c r="I285" s="751"/>
      <c r="J285" s="751"/>
      <c r="K285" s="756">
        <f t="shared" si="18"/>
        <v>100</v>
      </c>
    </row>
    <row r="286" spans="1:13" ht="29.25" customHeight="1">
      <c r="A286" s="122" t="s">
        <v>27</v>
      </c>
      <c r="B286" s="767" t="s">
        <v>767</v>
      </c>
      <c r="C286" s="292" t="s">
        <v>828</v>
      </c>
      <c r="D286" s="778" t="s">
        <v>341</v>
      </c>
      <c r="E286" s="764">
        <v>0</v>
      </c>
      <c r="F286" s="742">
        <v>420</v>
      </c>
      <c r="G286" s="143">
        <v>420</v>
      </c>
      <c r="H286" s="739" t="s">
        <v>273</v>
      </c>
      <c r="I286" s="751"/>
      <c r="J286" s="751"/>
      <c r="K286" s="756">
        <f t="shared" si="18"/>
        <v>100</v>
      </c>
    </row>
    <row r="287" spans="1:13" ht="29.25" customHeight="1">
      <c r="A287" s="122" t="s">
        <v>27</v>
      </c>
      <c r="B287" s="767" t="s">
        <v>548</v>
      </c>
      <c r="C287" s="292" t="s">
        <v>863</v>
      </c>
      <c r="D287" s="778" t="s">
        <v>341</v>
      </c>
      <c r="E287" s="764">
        <v>0</v>
      </c>
      <c r="F287" s="742">
        <v>2406.1</v>
      </c>
      <c r="G287" s="143">
        <v>2406</v>
      </c>
      <c r="H287" s="739" t="s">
        <v>273</v>
      </c>
      <c r="I287" s="751"/>
      <c r="J287" s="751"/>
      <c r="K287" s="756">
        <f t="shared" si="18"/>
        <v>99.995843896762409</v>
      </c>
    </row>
    <row r="288" spans="1:13" ht="29.25" customHeight="1" thickBot="1">
      <c r="A288" s="930" t="s">
        <v>27</v>
      </c>
      <c r="B288" s="931" t="s">
        <v>768</v>
      </c>
      <c r="C288" s="932" t="s">
        <v>354</v>
      </c>
      <c r="D288" s="933" t="s">
        <v>341</v>
      </c>
      <c r="E288" s="934">
        <v>6100</v>
      </c>
      <c r="F288" s="989">
        <v>5690.9</v>
      </c>
      <c r="G288" s="990">
        <v>5691</v>
      </c>
      <c r="H288" s="991">
        <f t="shared" ref="H288" si="19">G288/E288*100</f>
        <v>93.295081967213108</v>
      </c>
      <c r="I288" s="992"/>
      <c r="J288" s="992"/>
      <c r="K288" s="993">
        <f t="shared" si="18"/>
        <v>100.00175719130542</v>
      </c>
      <c r="M288" s="919"/>
    </row>
    <row r="289" spans="1:13" ht="15" customHeight="1" thickBot="1">
      <c r="A289" s="775"/>
      <c r="B289" s="775"/>
      <c r="C289" s="776"/>
      <c r="D289" s="777"/>
      <c r="E289" s="918"/>
      <c r="F289" s="728"/>
      <c r="G289" s="144"/>
      <c r="H289" s="635"/>
      <c r="I289" s="635"/>
      <c r="J289" s="635"/>
      <c r="K289" s="10" t="s">
        <v>866</v>
      </c>
      <c r="M289" s="919"/>
    </row>
    <row r="290" spans="1:13" ht="15" customHeight="1">
      <c r="A290" s="145" t="s">
        <v>0</v>
      </c>
      <c r="B290" s="98" t="s">
        <v>1</v>
      </c>
      <c r="C290" s="146" t="s">
        <v>2</v>
      </c>
      <c r="D290" s="147"/>
      <c r="E290" s="98" t="s">
        <v>3</v>
      </c>
      <c r="F290" s="98" t="s">
        <v>307</v>
      </c>
      <c r="G290" s="98" t="s">
        <v>309</v>
      </c>
      <c r="H290" s="98" t="s">
        <v>311</v>
      </c>
      <c r="I290" s="99" t="s">
        <v>311</v>
      </c>
      <c r="J290" s="605"/>
      <c r="K290" s="99" t="s">
        <v>311</v>
      </c>
      <c r="M290" s="919"/>
    </row>
    <row r="291" spans="1:13" ht="15" customHeight="1">
      <c r="A291" s="148" t="s">
        <v>4</v>
      </c>
      <c r="B291" s="100" t="s">
        <v>5</v>
      </c>
      <c r="C291" s="149" t="s">
        <v>6</v>
      </c>
      <c r="D291" s="150" t="s">
        <v>7</v>
      </c>
      <c r="E291" s="100" t="s">
        <v>220</v>
      </c>
      <c r="F291" s="100" t="s">
        <v>314</v>
      </c>
      <c r="G291" s="100" t="s">
        <v>310</v>
      </c>
      <c r="H291" s="100" t="s">
        <v>312</v>
      </c>
      <c r="I291" s="101" t="s">
        <v>313</v>
      </c>
      <c r="K291" s="101" t="s">
        <v>313</v>
      </c>
      <c r="M291" s="919"/>
    </row>
    <row r="292" spans="1:13" ht="15" customHeight="1" thickBot="1">
      <c r="A292" s="151" t="s">
        <v>8</v>
      </c>
      <c r="B292" s="111" t="s">
        <v>9</v>
      </c>
      <c r="C292" s="152"/>
      <c r="D292" s="153"/>
      <c r="E292" s="111" t="s">
        <v>289</v>
      </c>
      <c r="F292" s="102">
        <v>45657</v>
      </c>
      <c r="G292" s="102">
        <v>45657</v>
      </c>
      <c r="H292" s="102" t="s">
        <v>200</v>
      </c>
      <c r="I292" s="103" t="s">
        <v>200</v>
      </c>
      <c r="J292" s="642"/>
      <c r="K292" s="103" t="s">
        <v>200</v>
      </c>
      <c r="M292" s="919"/>
    </row>
    <row r="293" spans="1:13" ht="15" customHeight="1">
      <c r="A293" s="173" t="s">
        <v>315</v>
      </c>
      <c r="B293" s="174"/>
      <c r="C293" s="175"/>
      <c r="D293" s="176"/>
      <c r="E293" s="177"/>
      <c r="F293" s="178"/>
      <c r="G293" s="177"/>
      <c r="H293" s="174"/>
      <c r="I293" s="179"/>
      <c r="J293" s="605"/>
      <c r="K293" s="179"/>
      <c r="M293" s="919"/>
    </row>
    <row r="294" spans="1:13" ht="29.25" customHeight="1">
      <c r="A294" s="122" t="s">
        <v>27</v>
      </c>
      <c r="B294" s="767" t="s">
        <v>769</v>
      </c>
      <c r="C294" s="292" t="s">
        <v>356</v>
      </c>
      <c r="D294" s="778" t="s">
        <v>341</v>
      </c>
      <c r="E294" s="764">
        <v>6700</v>
      </c>
      <c r="F294" s="742">
        <v>6711.1</v>
      </c>
      <c r="G294" s="143">
        <v>6711</v>
      </c>
      <c r="H294" s="739">
        <f>G294/E294*100</f>
        <v>100.16417910447761</v>
      </c>
      <c r="I294" s="751"/>
      <c r="J294" s="751"/>
      <c r="K294" s="756">
        <f t="shared" si="18"/>
        <v>99.998509931307836</v>
      </c>
      <c r="M294" s="775"/>
    </row>
    <row r="295" spans="1:13" ht="29.25" customHeight="1">
      <c r="A295" s="122" t="s">
        <v>27</v>
      </c>
      <c r="B295" s="767" t="s">
        <v>770</v>
      </c>
      <c r="C295" s="292" t="s">
        <v>771</v>
      </c>
      <c r="D295" s="778" t="s">
        <v>341</v>
      </c>
      <c r="E295" s="764">
        <v>6300</v>
      </c>
      <c r="F295" s="742">
        <v>5988.2</v>
      </c>
      <c r="G295" s="143">
        <v>5988</v>
      </c>
      <c r="H295" s="739">
        <f t="shared" ref="H295:H301" si="20">G295/E295*100</f>
        <v>95.047619047619051</v>
      </c>
      <c r="I295" s="751"/>
      <c r="J295" s="751"/>
      <c r="K295" s="756">
        <f t="shared" si="18"/>
        <v>99.996660098193118</v>
      </c>
      <c r="M295" s="919"/>
    </row>
    <row r="296" spans="1:13" ht="29.25" customHeight="1">
      <c r="A296" s="122" t="s">
        <v>27</v>
      </c>
      <c r="B296" s="767" t="s">
        <v>772</v>
      </c>
      <c r="C296" s="292" t="s">
        <v>773</v>
      </c>
      <c r="D296" s="778" t="s">
        <v>341</v>
      </c>
      <c r="E296" s="764">
        <v>3100</v>
      </c>
      <c r="F296" s="742">
        <v>3095.6</v>
      </c>
      <c r="G296" s="143">
        <v>3096</v>
      </c>
      <c r="H296" s="739">
        <f t="shared" si="20"/>
        <v>99.870967741935473</v>
      </c>
      <c r="I296" s="751"/>
      <c r="J296" s="751"/>
      <c r="K296" s="756">
        <f t="shared" si="18"/>
        <v>100.01292156609381</v>
      </c>
      <c r="L296" s="913"/>
      <c r="M296" s="919"/>
    </row>
    <row r="297" spans="1:13" ht="29.25" customHeight="1">
      <c r="A297" s="122" t="s">
        <v>27</v>
      </c>
      <c r="B297" s="767" t="s">
        <v>774</v>
      </c>
      <c r="C297" s="292" t="s">
        <v>776</v>
      </c>
      <c r="D297" s="778" t="s">
        <v>341</v>
      </c>
      <c r="E297" s="764">
        <v>7500</v>
      </c>
      <c r="F297" s="742">
        <v>7235.4</v>
      </c>
      <c r="G297" s="143">
        <v>7235</v>
      </c>
      <c r="H297" s="739">
        <f t="shared" si="20"/>
        <v>96.466666666666669</v>
      </c>
      <c r="I297" s="751"/>
      <c r="J297" s="751"/>
      <c r="K297" s="756">
        <f t="shared" si="18"/>
        <v>99.994471625618502</v>
      </c>
      <c r="M297" s="919"/>
    </row>
    <row r="298" spans="1:13" ht="29.25" customHeight="1">
      <c r="A298" s="122" t="s">
        <v>27</v>
      </c>
      <c r="B298" s="767" t="s">
        <v>775</v>
      </c>
      <c r="C298" s="292" t="s">
        <v>777</v>
      </c>
      <c r="D298" s="778" t="s">
        <v>341</v>
      </c>
      <c r="E298" s="764">
        <v>5320</v>
      </c>
      <c r="F298" s="742">
        <v>5286.2</v>
      </c>
      <c r="G298" s="143">
        <v>5286</v>
      </c>
      <c r="H298" s="739">
        <f t="shared" si="20"/>
        <v>99.36090225563909</v>
      </c>
      <c r="I298" s="751"/>
      <c r="J298" s="751"/>
      <c r="K298" s="756">
        <f t="shared" si="18"/>
        <v>99.996216563883323</v>
      </c>
      <c r="M298" s="919"/>
    </row>
    <row r="299" spans="1:13" ht="29.25" customHeight="1">
      <c r="A299" s="122" t="s">
        <v>27</v>
      </c>
      <c r="B299" s="767" t="s">
        <v>778</v>
      </c>
      <c r="C299" s="292" t="s">
        <v>485</v>
      </c>
      <c r="D299" s="778" t="s">
        <v>341</v>
      </c>
      <c r="E299" s="764">
        <v>6900</v>
      </c>
      <c r="F299" s="742">
        <v>7041.7</v>
      </c>
      <c r="G299" s="143">
        <v>7041</v>
      </c>
      <c r="H299" s="739">
        <f t="shared" si="20"/>
        <v>102.04347826086956</v>
      </c>
      <c r="I299" s="751"/>
      <c r="J299" s="751"/>
      <c r="K299" s="756">
        <f t="shared" si="18"/>
        <v>99.990059218654594</v>
      </c>
      <c r="M299" s="919"/>
    </row>
    <row r="300" spans="1:13" ht="29.25" customHeight="1">
      <c r="A300" s="122" t="s">
        <v>27</v>
      </c>
      <c r="B300" s="767" t="s">
        <v>779</v>
      </c>
      <c r="C300" s="292" t="s">
        <v>780</v>
      </c>
      <c r="D300" s="778" t="s">
        <v>341</v>
      </c>
      <c r="E300" s="764">
        <v>2350</v>
      </c>
      <c r="F300" s="742">
        <v>2261.5</v>
      </c>
      <c r="G300" s="143">
        <v>2262</v>
      </c>
      <c r="H300" s="739">
        <f t="shared" si="20"/>
        <v>96.255319148936167</v>
      </c>
      <c r="I300" s="751"/>
      <c r="J300" s="751"/>
      <c r="K300" s="756">
        <f t="shared" si="18"/>
        <v>100.02210921954455</v>
      </c>
      <c r="M300" s="919"/>
    </row>
    <row r="301" spans="1:13" ht="29.25" customHeight="1">
      <c r="A301" s="122" t="s">
        <v>27</v>
      </c>
      <c r="B301" s="767" t="s">
        <v>781</v>
      </c>
      <c r="C301" s="292" t="s">
        <v>782</v>
      </c>
      <c r="D301" s="778" t="s">
        <v>341</v>
      </c>
      <c r="E301" s="764">
        <v>5500</v>
      </c>
      <c r="F301" s="742">
        <v>5343.4</v>
      </c>
      <c r="G301" s="143">
        <v>5343</v>
      </c>
      <c r="H301" s="739">
        <f t="shared" si="20"/>
        <v>97.145454545454541</v>
      </c>
      <c r="I301" s="751"/>
      <c r="J301" s="751"/>
      <c r="K301" s="756">
        <f t="shared" si="18"/>
        <v>99.992514129580428</v>
      </c>
      <c r="M301" s="919"/>
    </row>
    <row r="302" spans="1:13" ht="29.25" customHeight="1">
      <c r="A302" s="122" t="s">
        <v>27</v>
      </c>
      <c r="B302" s="591" t="s">
        <v>498</v>
      </c>
      <c r="C302" s="292" t="s">
        <v>783</v>
      </c>
      <c r="D302" s="770" t="s">
        <v>341</v>
      </c>
      <c r="E302" s="764">
        <v>0</v>
      </c>
      <c r="F302" s="742">
        <v>1950</v>
      </c>
      <c r="G302" s="136">
        <v>1950</v>
      </c>
      <c r="H302" s="739" t="s">
        <v>273</v>
      </c>
      <c r="I302" s="617"/>
      <c r="J302" s="617"/>
      <c r="K302" s="142">
        <f t="shared" si="18"/>
        <v>100</v>
      </c>
    </row>
    <row r="303" spans="1:13" ht="29.25" customHeight="1">
      <c r="A303" s="122" t="s">
        <v>27</v>
      </c>
      <c r="B303" s="591" t="s">
        <v>836</v>
      </c>
      <c r="C303" s="762" t="s">
        <v>837</v>
      </c>
      <c r="D303" s="762" t="s">
        <v>341</v>
      </c>
      <c r="E303" s="943">
        <v>0</v>
      </c>
      <c r="F303" s="944">
        <v>2250</v>
      </c>
      <c r="G303" s="945">
        <v>2250</v>
      </c>
      <c r="H303" s="946" t="s">
        <v>273</v>
      </c>
      <c r="I303" s="941"/>
      <c r="J303" s="941"/>
      <c r="K303" s="942">
        <f t="shared" si="18"/>
        <v>100</v>
      </c>
    </row>
    <row r="304" spans="1:13" ht="29.25" customHeight="1">
      <c r="A304" s="342" t="s">
        <v>27</v>
      </c>
      <c r="B304" s="594" t="s">
        <v>549</v>
      </c>
      <c r="C304" s="771" t="s">
        <v>558</v>
      </c>
      <c r="D304" s="777" t="s">
        <v>341</v>
      </c>
      <c r="E304" s="773">
        <v>0</v>
      </c>
      <c r="F304" s="774">
        <v>5200</v>
      </c>
      <c r="G304" s="143">
        <v>5200</v>
      </c>
      <c r="H304" s="939" t="s">
        <v>273</v>
      </c>
      <c r="I304" s="755"/>
      <c r="J304" s="755"/>
      <c r="K304" s="940">
        <f>G304/F304*100</f>
        <v>100</v>
      </c>
    </row>
    <row r="305" spans="1:11" ht="29.25" customHeight="1">
      <c r="A305" s="122" t="s">
        <v>27</v>
      </c>
      <c r="B305" s="767" t="s">
        <v>550</v>
      </c>
      <c r="C305" s="292" t="s">
        <v>786</v>
      </c>
      <c r="D305" s="778" t="s">
        <v>341</v>
      </c>
      <c r="E305" s="764">
        <v>0</v>
      </c>
      <c r="F305" s="742">
        <v>47.9</v>
      </c>
      <c r="G305" s="143">
        <v>48</v>
      </c>
      <c r="H305" s="739" t="s">
        <v>273</v>
      </c>
      <c r="I305" s="751"/>
      <c r="J305" s="751"/>
      <c r="K305" s="756">
        <f t="shared" si="18"/>
        <v>100.20876826722338</v>
      </c>
    </row>
    <row r="306" spans="1:11" ht="29.25" customHeight="1">
      <c r="A306" s="122" t="s">
        <v>27</v>
      </c>
      <c r="B306" s="767" t="s">
        <v>784</v>
      </c>
      <c r="C306" s="292" t="s">
        <v>785</v>
      </c>
      <c r="D306" s="778" t="s">
        <v>341</v>
      </c>
      <c r="E306" s="764">
        <v>0</v>
      </c>
      <c r="F306" s="742">
        <v>5600</v>
      </c>
      <c r="G306" s="143">
        <v>5600</v>
      </c>
      <c r="H306" s="739" t="s">
        <v>273</v>
      </c>
      <c r="I306" s="751"/>
      <c r="J306" s="751"/>
      <c r="K306" s="756">
        <f t="shared" si="18"/>
        <v>100</v>
      </c>
    </row>
    <row r="307" spans="1:11" ht="29.25" customHeight="1">
      <c r="A307" s="122" t="s">
        <v>27</v>
      </c>
      <c r="B307" s="767" t="s">
        <v>787</v>
      </c>
      <c r="C307" s="292" t="s">
        <v>789</v>
      </c>
      <c r="D307" s="778" t="s">
        <v>341</v>
      </c>
      <c r="E307" s="764">
        <v>0</v>
      </c>
      <c r="F307" s="742">
        <v>11.4</v>
      </c>
      <c r="G307" s="143">
        <v>11</v>
      </c>
      <c r="H307" s="739" t="s">
        <v>273</v>
      </c>
      <c r="I307" s="751"/>
      <c r="J307" s="751"/>
      <c r="K307" s="756">
        <f t="shared" si="18"/>
        <v>96.491228070175438</v>
      </c>
    </row>
    <row r="308" spans="1:11" ht="29.25" customHeight="1">
      <c r="A308" s="122" t="s">
        <v>27</v>
      </c>
      <c r="B308" s="767" t="s">
        <v>788</v>
      </c>
      <c r="C308" s="292" t="s">
        <v>790</v>
      </c>
      <c r="D308" s="778" t="s">
        <v>341</v>
      </c>
      <c r="E308" s="764">
        <v>0</v>
      </c>
      <c r="F308" s="742">
        <v>1404</v>
      </c>
      <c r="G308" s="143">
        <v>1404</v>
      </c>
      <c r="H308" s="739" t="s">
        <v>273</v>
      </c>
      <c r="I308" s="751"/>
      <c r="J308" s="751"/>
      <c r="K308" s="756">
        <f t="shared" si="18"/>
        <v>100</v>
      </c>
    </row>
    <row r="309" spans="1:11" ht="29.25" customHeight="1">
      <c r="A309" s="122" t="s">
        <v>27</v>
      </c>
      <c r="B309" s="767" t="s">
        <v>791</v>
      </c>
      <c r="C309" s="292" t="s">
        <v>792</v>
      </c>
      <c r="D309" s="778" t="s">
        <v>341</v>
      </c>
      <c r="E309" s="764">
        <v>0</v>
      </c>
      <c r="F309" s="742">
        <v>3081.5</v>
      </c>
      <c r="G309" s="143">
        <v>3081</v>
      </c>
      <c r="H309" s="739" t="s">
        <v>273</v>
      </c>
      <c r="I309" s="751"/>
      <c r="J309" s="751"/>
      <c r="K309" s="756">
        <f t="shared" si="18"/>
        <v>99.983774135972737</v>
      </c>
    </row>
    <row r="310" spans="1:11" ht="29.25" customHeight="1">
      <c r="A310" s="122" t="s">
        <v>27</v>
      </c>
      <c r="B310" s="767" t="s">
        <v>793</v>
      </c>
      <c r="C310" s="292" t="s">
        <v>794</v>
      </c>
      <c r="D310" s="778" t="s">
        <v>341</v>
      </c>
      <c r="E310" s="764">
        <v>0</v>
      </c>
      <c r="F310" s="742">
        <v>514.5</v>
      </c>
      <c r="G310" s="143">
        <v>515</v>
      </c>
      <c r="H310" s="739" t="s">
        <v>273</v>
      </c>
      <c r="I310" s="751"/>
      <c r="J310" s="751"/>
      <c r="K310" s="756">
        <f t="shared" si="18"/>
        <v>100.0971817298348</v>
      </c>
    </row>
    <row r="311" spans="1:11" ht="29.25" customHeight="1">
      <c r="A311" s="122" t="s">
        <v>27</v>
      </c>
      <c r="B311" s="767" t="s">
        <v>551</v>
      </c>
      <c r="C311" s="292" t="s">
        <v>862</v>
      </c>
      <c r="D311" s="778" t="s">
        <v>341</v>
      </c>
      <c r="E311" s="764">
        <v>0</v>
      </c>
      <c r="F311" s="742">
        <v>102939.5</v>
      </c>
      <c r="G311" s="143">
        <v>22940</v>
      </c>
      <c r="H311" s="739" t="s">
        <v>273</v>
      </c>
      <c r="I311" s="751"/>
      <c r="J311" s="751"/>
      <c r="K311" s="756">
        <f t="shared" si="18"/>
        <v>22.284934354645205</v>
      </c>
    </row>
    <row r="312" spans="1:11" ht="29.25" customHeight="1">
      <c r="A312" s="122" t="s">
        <v>27</v>
      </c>
      <c r="B312" s="591" t="s">
        <v>552</v>
      </c>
      <c r="C312" s="292" t="s">
        <v>568</v>
      </c>
      <c r="D312" s="770" t="s">
        <v>341</v>
      </c>
      <c r="E312" s="764">
        <v>0</v>
      </c>
      <c r="F312" s="742">
        <v>7500</v>
      </c>
      <c r="G312" s="136">
        <v>7500</v>
      </c>
      <c r="H312" s="739" t="s">
        <v>273</v>
      </c>
      <c r="I312" s="617"/>
      <c r="J312" s="617"/>
      <c r="K312" s="142">
        <f t="shared" si="18"/>
        <v>100</v>
      </c>
    </row>
    <row r="313" spans="1:11" ht="29.25" customHeight="1" thickBot="1">
      <c r="A313" s="930" t="s">
        <v>27</v>
      </c>
      <c r="B313" s="931" t="s">
        <v>795</v>
      </c>
      <c r="C313" s="932" t="s">
        <v>663</v>
      </c>
      <c r="D313" s="933" t="s">
        <v>341</v>
      </c>
      <c r="E313" s="934">
        <v>0</v>
      </c>
      <c r="F313" s="935">
        <v>10000</v>
      </c>
      <c r="G313" s="527">
        <v>10000</v>
      </c>
      <c r="H313" s="991" t="s">
        <v>273</v>
      </c>
      <c r="I313" s="995"/>
      <c r="J313" s="996"/>
      <c r="K313" s="628">
        <f t="shared" ref="K313:K322" si="21">G313/F313*100</f>
        <v>100</v>
      </c>
    </row>
    <row r="314" spans="1:11" ht="15" customHeight="1">
      <c r="A314" s="775"/>
      <c r="B314" s="775"/>
      <c r="C314" s="776"/>
      <c r="D314" s="777"/>
      <c r="E314" s="918"/>
      <c r="F314" s="728"/>
      <c r="G314" s="144"/>
      <c r="H314" s="725"/>
      <c r="I314" s="730"/>
      <c r="K314" s="635"/>
    </row>
    <row r="315" spans="1:11" ht="15" customHeight="1" thickBot="1">
      <c r="A315" s="775"/>
      <c r="B315" s="775"/>
      <c r="C315" s="776"/>
      <c r="D315" s="777"/>
      <c r="E315" s="918"/>
      <c r="F315" s="728"/>
      <c r="G315" s="144"/>
      <c r="H315" s="635"/>
      <c r="I315" s="635"/>
      <c r="J315" s="635"/>
      <c r="K315" s="10" t="s">
        <v>867</v>
      </c>
    </row>
    <row r="316" spans="1:11" ht="15" customHeight="1">
      <c r="A316" s="145" t="s">
        <v>0</v>
      </c>
      <c r="B316" s="98" t="s">
        <v>1</v>
      </c>
      <c r="C316" s="146" t="s">
        <v>2</v>
      </c>
      <c r="D316" s="147"/>
      <c r="E316" s="98" t="s">
        <v>3</v>
      </c>
      <c r="F316" s="98" t="s">
        <v>307</v>
      </c>
      <c r="G316" s="98" t="s">
        <v>309</v>
      </c>
      <c r="H316" s="98" t="s">
        <v>311</v>
      </c>
      <c r="I316" s="99" t="s">
        <v>311</v>
      </c>
      <c r="J316" s="605"/>
      <c r="K316" s="99" t="s">
        <v>311</v>
      </c>
    </row>
    <row r="317" spans="1:11" ht="15" customHeight="1">
      <c r="A317" s="148" t="s">
        <v>4</v>
      </c>
      <c r="B317" s="100" t="s">
        <v>5</v>
      </c>
      <c r="C317" s="149" t="s">
        <v>6</v>
      </c>
      <c r="D317" s="150" t="s">
        <v>7</v>
      </c>
      <c r="E317" s="100" t="s">
        <v>220</v>
      </c>
      <c r="F317" s="100" t="s">
        <v>314</v>
      </c>
      <c r="G317" s="100" t="s">
        <v>310</v>
      </c>
      <c r="H317" s="100" t="s">
        <v>312</v>
      </c>
      <c r="I317" s="101" t="s">
        <v>313</v>
      </c>
      <c r="K317" s="101" t="s">
        <v>313</v>
      </c>
    </row>
    <row r="318" spans="1:11" ht="15" customHeight="1" thickBot="1">
      <c r="A318" s="151" t="s">
        <v>8</v>
      </c>
      <c r="B318" s="111" t="s">
        <v>9</v>
      </c>
      <c r="C318" s="152"/>
      <c r="D318" s="153"/>
      <c r="E318" s="111" t="s">
        <v>289</v>
      </c>
      <c r="F318" s="102">
        <v>45657</v>
      </c>
      <c r="G318" s="102">
        <v>45657</v>
      </c>
      <c r="H318" s="102" t="s">
        <v>200</v>
      </c>
      <c r="I318" s="103" t="s">
        <v>200</v>
      </c>
      <c r="J318" s="642"/>
      <c r="K318" s="103" t="s">
        <v>200</v>
      </c>
    </row>
    <row r="319" spans="1:11" ht="15" customHeight="1">
      <c r="A319" s="173" t="s">
        <v>315</v>
      </c>
      <c r="B319" s="174"/>
      <c r="C319" s="175"/>
      <c r="D319" s="176"/>
      <c r="E319" s="177"/>
      <c r="F319" s="178"/>
      <c r="G319" s="177"/>
      <c r="H319" s="174"/>
      <c r="I319" s="179"/>
      <c r="J319" s="605"/>
      <c r="K319" s="179"/>
    </row>
    <row r="320" spans="1:11" ht="29.25" customHeight="1">
      <c r="A320" s="122" t="s">
        <v>27</v>
      </c>
      <c r="B320" s="767" t="s">
        <v>641</v>
      </c>
      <c r="C320" s="292" t="s">
        <v>661</v>
      </c>
      <c r="D320" s="778" t="s">
        <v>341</v>
      </c>
      <c r="E320" s="764">
        <v>0</v>
      </c>
      <c r="F320" s="742">
        <v>30000</v>
      </c>
      <c r="G320" s="143">
        <v>0</v>
      </c>
      <c r="H320" s="739" t="s">
        <v>273</v>
      </c>
      <c r="I320" s="751"/>
      <c r="J320" s="751"/>
      <c r="K320" s="756">
        <f t="shared" si="21"/>
        <v>0</v>
      </c>
    </row>
    <row r="321" spans="1:11" ht="29.25" customHeight="1">
      <c r="A321" s="122" t="s">
        <v>27</v>
      </c>
      <c r="B321" s="767" t="s">
        <v>642</v>
      </c>
      <c r="C321" s="292" t="s">
        <v>643</v>
      </c>
      <c r="D321" s="778" t="s">
        <v>341</v>
      </c>
      <c r="E321" s="764">
        <v>0</v>
      </c>
      <c r="F321" s="742">
        <v>30000</v>
      </c>
      <c r="G321" s="143">
        <v>0</v>
      </c>
      <c r="H321" s="739" t="s">
        <v>273</v>
      </c>
      <c r="I321" s="751"/>
      <c r="J321" s="751"/>
      <c r="K321" s="756">
        <f t="shared" si="21"/>
        <v>0</v>
      </c>
    </row>
    <row r="322" spans="1:11" ht="29.25" customHeight="1" thickBot="1">
      <c r="A322" s="122" t="s">
        <v>27</v>
      </c>
      <c r="B322" s="767" t="s">
        <v>640</v>
      </c>
      <c r="C322" s="292" t="s">
        <v>648</v>
      </c>
      <c r="D322" s="778" t="s">
        <v>341</v>
      </c>
      <c r="E322" s="764">
        <v>0</v>
      </c>
      <c r="F322" s="742">
        <v>10500</v>
      </c>
      <c r="G322" s="143">
        <v>10500</v>
      </c>
      <c r="H322" s="739" t="s">
        <v>273</v>
      </c>
      <c r="I322" s="751"/>
      <c r="J322" s="751"/>
      <c r="K322" s="756">
        <f t="shared" si="21"/>
        <v>100</v>
      </c>
    </row>
    <row r="323" spans="1:11" ht="16.5" customHeight="1" thickBot="1">
      <c r="A323" s="252" t="s">
        <v>320</v>
      </c>
      <c r="B323" s="253"/>
      <c r="C323" s="253"/>
      <c r="D323" s="277"/>
      <c r="E323" s="781">
        <f>E166+E175</f>
        <v>139654</v>
      </c>
      <c r="F323" s="782">
        <f>F166+F175</f>
        <v>395569.1</v>
      </c>
      <c r="G323" s="781">
        <f>G166+G175</f>
        <v>248908</v>
      </c>
      <c r="H323" s="758">
        <f t="shared" si="13"/>
        <v>178.23191602102341</v>
      </c>
      <c r="I323" s="758"/>
      <c r="J323" s="758"/>
      <c r="K323" s="759">
        <f t="shared" si="14"/>
        <v>62.924025157677889</v>
      </c>
    </row>
    <row r="324" spans="1:11" ht="16.5" thickBot="1">
      <c r="A324" s="119"/>
      <c r="B324" s="119"/>
      <c r="C324" s="119"/>
      <c r="D324" s="119"/>
      <c r="E324" s="119"/>
      <c r="F324" s="120"/>
      <c r="G324" s="119"/>
      <c r="H324" s="783"/>
      <c r="I324" s="783"/>
      <c r="J324" s="784"/>
      <c r="K324" s="784"/>
    </row>
    <row r="325" spans="1:11" ht="16.5" customHeight="1" thickBot="1">
      <c r="A325" s="438" t="s">
        <v>342</v>
      </c>
      <c r="B325" s="439"/>
      <c r="C325" s="440"/>
      <c r="D325" s="277"/>
      <c r="E325" s="781">
        <f>E160+E323</f>
        <v>360505</v>
      </c>
      <c r="F325" s="782">
        <f>F160+F323</f>
        <v>718945.09999999986</v>
      </c>
      <c r="G325" s="781">
        <f>G160+G323</f>
        <v>549717.4</v>
      </c>
      <c r="H325" s="758">
        <f>G325/E325*100</f>
        <v>152.48537468273673</v>
      </c>
      <c r="I325" s="758"/>
      <c r="J325" s="758"/>
      <c r="K325" s="759">
        <f>G325/F325*100</f>
        <v>76.461665849033551</v>
      </c>
    </row>
    <row r="330" spans="1:11" ht="15.75">
      <c r="E330" s="920"/>
      <c r="F330" s="921"/>
      <c r="G330" s="920"/>
    </row>
    <row r="331" spans="1:11">
      <c r="F331" s="12"/>
      <c r="G331" s="12"/>
    </row>
    <row r="333" spans="1:11" ht="21.95" customHeight="1"/>
    <row r="334" spans="1:11" ht="21.95" customHeight="1"/>
    <row r="335" spans="1:11" ht="21.95" customHeight="1"/>
    <row r="336" spans="1:11" ht="21.95" customHeight="1"/>
    <row r="337" ht="21.95" customHeight="1"/>
    <row r="338" ht="21.95" customHeight="1"/>
    <row r="339" ht="21.95" customHeight="1"/>
    <row r="340" ht="21.95" customHeight="1"/>
    <row r="341" ht="21.95" customHeight="1"/>
    <row r="342" ht="21.95" customHeight="1"/>
    <row r="343" ht="21.95" customHeight="1"/>
    <row r="344" ht="21.95" customHeight="1"/>
    <row r="345" ht="21.95" customHeight="1"/>
    <row r="346" ht="21.95" customHeight="1"/>
    <row r="347" ht="21.95" customHeight="1"/>
    <row r="348" ht="21.95" customHeight="1"/>
    <row r="349" ht="21.95" customHeight="1"/>
    <row r="350" ht="21.95" customHeight="1"/>
    <row r="351" ht="21.95" customHeight="1"/>
    <row r="352" ht="21.95" customHeight="1"/>
    <row r="353" ht="21.95" customHeight="1"/>
    <row r="354" ht="21.95" customHeight="1"/>
    <row r="355" ht="21.95" customHeight="1"/>
    <row r="356" ht="21.95" customHeight="1"/>
    <row r="357" ht="21.95" customHeight="1"/>
    <row r="358" ht="21.95" customHeight="1"/>
    <row r="359" ht="21.95" customHeight="1"/>
    <row r="360" ht="27" customHeight="1"/>
    <row r="361" ht="15" customHeight="1"/>
    <row r="362" ht="15" customHeight="1"/>
    <row r="363" ht="15" customHeight="1"/>
  </sheetData>
  <mergeCells count="13">
    <mergeCell ref="F136:F137"/>
    <mergeCell ref="G136:G137"/>
    <mergeCell ref="H136:H137"/>
    <mergeCell ref="K136:K137"/>
    <mergeCell ref="F138:F139"/>
    <mergeCell ref="G138:G139"/>
    <mergeCell ref="H138:H139"/>
    <mergeCell ref="K138:K139"/>
    <mergeCell ref="B152:C152"/>
    <mergeCell ref="B157:C157"/>
    <mergeCell ref="B166:D166"/>
    <mergeCell ref="B175:D175"/>
    <mergeCell ref="E136:E137"/>
  </mergeCells>
  <pageMargins left="0.19685039370078741" right="0.19685039370078741" top="0.19685039370078741" bottom="0.19685039370078741" header="0" footer="0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29A7-330B-43B4-9455-1C77ADDC08BE}">
  <sheetPr>
    <pageSetUpPr fitToPage="1"/>
  </sheetPr>
  <dimension ref="A2:L86"/>
  <sheetViews>
    <sheetView topLeftCell="A12" zoomScale="115" zoomScaleNormal="115" workbookViewId="0">
      <selection activeCell="D17" sqref="D17"/>
    </sheetView>
  </sheetViews>
  <sheetFormatPr defaultRowHeight="15"/>
  <cols>
    <col min="1" max="2" width="12.7109375" customWidth="1"/>
    <col min="3" max="3" width="44.140625" customWidth="1"/>
    <col min="4" max="4" width="51.28515625" customWidth="1"/>
    <col min="5" max="7" width="14.7109375" customWidth="1"/>
    <col min="12" max="12" width="9.140625" style="95"/>
  </cols>
  <sheetData>
    <row r="2" spans="1:12" ht="18">
      <c r="A2" s="1" t="s">
        <v>677</v>
      </c>
      <c r="C2" s="2"/>
      <c r="D2" s="1"/>
      <c r="H2" s="8"/>
    </row>
    <row r="3" spans="1:12" ht="15.75" thickBot="1">
      <c r="G3" s="10"/>
      <c r="I3" s="10" t="s">
        <v>852</v>
      </c>
    </row>
    <row r="4" spans="1:12" ht="15" customHeight="1">
      <c r="A4" s="45" t="s">
        <v>0</v>
      </c>
      <c r="B4" s="46" t="s">
        <v>1</v>
      </c>
      <c r="C4" s="47" t="s">
        <v>2</v>
      </c>
      <c r="D4" s="46"/>
      <c r="E4" s="15" t="s">
        <v>3</v>
      </c>
      <c r="F4" s="15" t="s">
        <v>307</v>
      </c>
      <c r="G4" s="15" t="s">
        <v>309</v>
      </c>
      <c r="H4" s="98" t="s">
        <v>311</v>
      </c>
      <c r="I4" s="99" t="s">
        <v>311</v>
      </c>
    </row>
    <row r="5" spans="1:12" ht="15" customHeight="1">
      <c r="A5" s="48" t="s">
        <v>4</v>
      </c>
      <c r="B5" s="49" t="s">
        <v>5</v>
      </c>
      <c r="C5" s="50" t="s">
        <v>6</v>
      </c>
      <c r="D5" s="51" t="s">
        <v>7</v>
      </c>
      <c r="E5" s="16" t="s">
        <v>220</v>
      </c>
      <c r="F5" s="16" t="s">
        <v>314</v>
      </c>
      <c r="G5" s="16" t="s">
        <v>310</v>
      </c>
      <c r="H5" s="100" t="s">
        <v>312</v>
      </c>
      <c r="I5" s="101" t="s">
        <v>313</v>
      </c>
    </row>
    <row r="6" spans="1:12" ht="15" customHeight="1" thickBot="1">
      <c r="A6" s="52" t="s">
        <v>8</v>
      </c>
      <c r="B6" s="53" t="s">
        <v>9</v>
      </c>
      <c r="C6" s="54"/>
      <c r="D6" s="55"/>
      <c r="E6" s="17" t="s">
        <v>289</v>
      </c>
      <c r="F6" s="102">
        <v>45657</v>
      </c>
      <c r="G6" s="102">
        <v>45657</v>
      </c>
      <c r="H6" s="102" t="s">
        <v>200</v>
      </c>
      <c r="I6" s="103" t="s">
        <v>200</v>
      </c>
    </row>
    <row r="7" spans="1:12" ht="15.75">
      <c r="A7" s="304" t="s">
        <v>10</v>
      </c>
      <c r="B7" s="305"/>
      <c r="C7" s="306"/>
      <c r="D7" s="307"/>
      <c r="E7" s="308"/>
      <c r="F7" s="308"/>
      <c r="G7" s="309"/>
      <c r="H7" s="310"/>
      <c r="I7" s="311"/>
    </row>
    <row r="8" spans="1:12">
      <c r="A8" s="208" t="s">
        <v>187</v>
      </c>
      <c r="B8" s="1003" t="s">
        <v>288</v>
      </c>
      <c r="C8" s="1003"/>
      <c r="D8" s="1003"/>
      <c r="E8" s="90">
        <f>SUM(E9:E9)</f>
        <v>0</v>
      </c>
      <c r="F8" s="312">
        <f>SUM(F9:F10)</f>
        <v>161.30000000000001</v>
      </c>
      <c r="G8" s="313">
        <f>SUM(G9:G10)</f>
        <v>156</v>
      </c>
      <c r="H8" s="314" t="s">
        <v>273</v>
      </c>
      <c r="I8" s="131">
        <f t="shared" ref="I8:I22" si="0">(G8/F8)*100</f>
        <v>96.714197148171095</v>
      </c>
    </row>
    <row r="9" spans="1:12">
      <c r="A9" s="216"/>
      <c r="B9" s="301"/>
      <c r="C9" s="207" t="s">
        <v>504</v>
      </c>
      <c r="D9" s="207" t="s">
        <v>101</v>
      </c>
      <c r="E9" s="302">
        <v>0</v>
      </c>
      <c r="F9" s="137">
        <v>151.30000000000001</v>
      </c>
      <c r="G9" s="303">
        <v>151</v>
      </c>
      <c r="H9" s="243" t="s">
        <v>273</v>
      </c>
      <c r="I9" s="133">
        <f t="shared" si="0"/>
        <v>99.801718440185056</v>
      </c>
    </row>
    <row r="10" spans="1:12">
      <c r="A10" s="216"/>
      <c r="B10" s="301"/>
      <c r="C10" s="207"/>
      <c r="D10" s="207" t="s">
        <v>101</v>
      </c>
      <c r="E10" s="302">
        <v>0</v>
      </c>
      <c r="F10" s="137">
        <v>10</v>
      </c>
      <c r="G10" s="303">
        <v>5</v>
      </c>
      <c r="H10" s="243" t="s">
        <v>273</v>
      </c>
      <c r="I10" s="133">
        <f t="shared" ref="I10" si="1">(G10/F10)*100</f>
        <v>50</v>
      </c>
    </row>
    <row r="11" spans="1:12">
      <c r="A11" s="216"/>
      <c r="B11" s="301"/>
      <c r="C11" s="207"/>
      <c r="D11" s="909"/>
      <c r="E11" s="302"/>
      <c r="F11" s="137"/>
      <c r="G11" s="303"/>
      <c r="H11" s="243"/>
      <c r="I11" s="133"/>
    </row>
    <row r="12" spans="1:12">
      <c r="A12" s="230" t="s">
        <v>248</v>
      </c>
      <c r="B12" s="1034" t="s">
        <v>286</v>
      </c>
      <c r="C12" s="1035"/>
      <c r="D12" s="317"/>
      <c r="E12" s="90">
        <f>SUM(E13:E21)</f>
        <v>106247</v>
      </c>
      <c r="F12" s="123">
        <f>SUM(F13:F21)</f>
        <v>146957</v>
      </c>
      <c r="G12" s="90">
        <f>SUM(G13:G21)</f>
        <v>146757</v>
      </c>
      <c r="H12" s="318">
        <f>(G12/E12)*100</f>
        <v>138.12813538264609</v>
      </c>
      <c r="I12" s="131">
        <f t="shared" si="0"/>
        <v>99.863905768354016</v>
      </c>
    </row>
    <row r="13" spans="1:12">
      <c r="A13" s="230"/>
      <c r="B13" s="319">
        <v>504</v>
      </c>
      <c r="C13" s="302" t="s">
        <v>226</v>
      </c>
      <c r="D13" s="317" t="s">
        <v>454</v>
      </c>
      <c r="E13" s="302">
        <v>340</v>
      </c>
      <c r="F13" s="137">
        <v>1073.5</v>
      </c>
      <c r="G13" s="450">
        <v>1053</v>
      </c>
      <c r="H13" s="168">
        <f>(G13/E13)*100</f>
        <v>309.70588235294116</v>
      </c>
      <c r="I13" s="133">
        <f>(G13/F13)*100</f>
        <v>98.090358639962744</v>
      </c>
    </row>
    <row r="14" spans="1:12">
      <c r="A14" s="320"/>
      <c r="B14" s="319" t="s">
        <v>228</v>
      </c>
      <c r="C14" s="302" t="s">
        <v>227</v>
      </c>
      <c r="D14" s="317" t="s">
        <v>454</v>
      </c>
      <c r="E14" s="321">
        <v>200</v>
      </c>
      <c r="F14" s="322">
        <v>194.4</v>
      </c>
      <c r="G14" s="261">
        <v>194</v>
      </c>
      <c r="H14" s="132">
        <f t="shared" ref="H14" si="2">(G14/E14)*100</f>
        <v>97</v>
      </c>
      <c r="I14" s="133">
        <f t="shared" si="0"/>
        <v>99.794238683127574</v>
      </c>
    </row>
    <row r="15" spans="1:12">
      <c r="A15" s="320"/>
      <c r="B15" s="319" t="s">
        <v>455</v>
      </c>
      <c r="C15" s="302" t="s">
        <v>456</v>
      </c>
      <c r="D15" s="317" t="s">
        <v>454</v>
      </c>
      <c r="E15" s="321">
        <v>10</v>
      </c>
      <c r="F15" s="322">
        <v>539.1</v>
      </c>
      <c r="G15" s="261">
        <v>485</v>
      </c>
      <c r="H15" s="132">
        <f>G15/E15*100</f>
        <v>4850</v>
      </c>
      <c r="I15" s="133">
        <f t="shared" si="0"/>
        <v>89.964756074939714</v>
      </c>
      <c r="L15" s="910"/>
    </row>
    <row r="16" spans="1:12">
      <c r="A16" s="320"/>
      <c r="B16" s="319"/>
      <c r="C16" s="302" t="s">
        <v>102</v>
      </c>
      <c r="D16" s="302" t="s">
        <v>103</v>
      </c>
      <c r="E16" s="323">
        <v>350</v>
      </c>
      <c r="F16" s="322">
        <v>500</v>
      </c>
      <c r="G16" s="324">
        <v>500</v>
      </c>
      <c r="H16" s="132">
        <f>(G16/E16)*100</f>
        <v>142.85714285714286</v>
      </c>
      <c r="I16" s="133">
        <f>(G16/F16)*100</f>
        <v>100</v>
      </c>
    </row>
    <row r="17" spans="1:9">
      <c r="A17" s="320"/>
      <c r="B17" s="319"/>
      <c r="C17" s="325" t="s">
        <v>236</v>
      </c>
      <c r="D17" s="321" t="s">
        <v>108</v>
      </c>
      <c r="E17" s="323">
        <v>8</v>
      </c>
      <c r="F17" s="322">
        <v>8</v>
      </c>
      <c r="G17" s="324">
        <v>7</v>
      </c>
      <c r="H17" s="132">
        <f>(G17/E17)*100</f>
        <v>87.5</v>
      </c>
      <c r="I17" s="133">
        <f>(G17/F17)*100</f>
        <v>87.5</v>
      </c>
    </row>
    <row r="18" spans="1:9">
      <c r="A18" s="326"/>
      <c r="B18" s="327">
        <v>501</v>
      </c>
      <c r="C18" s="302" t="s">
        <v>111</v>
      </c>
      <c r="D18" s="321" t="s">
        <v>110</v>
      </c>
      <c r="E18" s="323">
        <v>33412</v>
      </c>
      <c r="F18" s="322">
        <v>37362</v>
      </c>
      <c r="G18" s="261">
        <v>37362</v>
      </c>
      <c r="H18" s="132">
        <f>(G18/E18)*100</f>
        <v>111.82209984436729</v>
      </c>
      <c r="I18" s="133">
        <f>(G18/F18)*100</f>
        <v>100</v>
      </c>
    </row>
    <row r="19" spans="1:9" ht="26.25">
      <c r="A19" s="320"/>
      <c r="B19" s="328" t="s">
        <v>112</v>
      </c>
      <c r="C19" s="329" t="s">
        <v>239</v>
      </c>
      <c r="D19" s="330" t="s">
        <v>229</v>
      </c>
      <c r="E19" s="323">
        <v>71727</v>
      </c>
      <c r="F19" s="322">
        <v>104080</v>
      </c>
      <c r="G19" s="261">
        <v>104080</v>
      </c>
      <c r="H19" s="217">
        <f t="shared" ref="H19:H22" si="3">(G19/E19)*100</f>
        <v>145.10574818408688</v>
      </c>
      <c r="I19" s="218">
        <f t="shared" ref="I19:I20" si="4">(G19/F19)*100</f>
        <v>100</v>
      </c>
    </row>
    <row r="20" spans="1:9">
      <c r="A20" s="326"/>
      <c r="B20" s="331"/>
      <c r="C20" s="329" t="s">
        <v>505</v>
      </c>
      <c r="D20" s="330" t="s">
        <v>457</v>
      </c>
      <c r="E20" s="323">
        <v>0</v>
      </c>
      <c r="F20" s="322">
        <v>3000</v>
      </c>
      <c r="G20" s="261">
        <v>2876</v>
      </c>
      <c r="H20" s="248" t="s">
        <v>273</v>
      </c>
      <c r="I20" s="133">
        <f t="shared" si="4"/>
        <v>95.86666666666666</v>
      </c>
    </row>
    <row r="21" spans="1:9" ht="15.75" thickBot="1">
      <c r="A21" s="332"/>
      <c r="B21" s="333"/>
      <c r="C21" s="334" t="s">
        <v>254</v>
      </c>
      <c r="D21" s="335" t="s">
        <v>113</v>
      </c>
      <c r="E21" s="851">
        <v>200</v>
      </c>
      <c r="F21" s="852">
        <v>200</v>
      </c>
      <c r="G21" s="853">
        <v>200</v>
      </c>
      <c r="H21" s="854">
        <f t="shared" si="3"/>
        <v>100</v>
      </c>
      <c r="I21" s="855">
        <f>(G21/F21)*100</f>
        <v>100</v>
      </c>
    </row>
    <row r="22" spans="1:9" ht="16.5" thickBot="1">
      <c r="A22" s="1036" t="s">
        <v>15</v>
      </c>
      <c r="B22" s="1037"/>
      <c r="C22" s="1038"/>
      <c r="D22" s="336"/>
      <c r="E22" s="856">
        <f>E12+E8</f>
        <v>106247</v>
      </c>
      <c r="F22" s="857">
        <f>F12+F8</f>
        <v>147118.29999999999</v>
      </c>
      <c r="G22" s="856">
        <f>G12+G8</f>
        <v>146913</v>
      </c>
      <c r="H22" s="337">
        <f t="shared" si="3"/>
        <v>138.27496305778047</v>
      </c>
      <c r="I22" s="847">
        <f t="shared" si="0"/>
        <v>99.860452438615738</v>
      </c>
    </row>
    <row r="23" spans="1:9" ht="15.75" thickBot="1">
      <c r="E23" s="13"/>
      <c r="F23" s="858"/>
      <c r="G23" s="859"/>
      <c r="H23" s="860"/>
      <c r="I23" s="861"/>
    </row>
    <row r="24" spans="1:9">
      <c r="A24" s="21" t="s">
        <v>0</v>
      </c>
      <c r="B24" s="15" t="s">
        <v>1</v>
      </c>
      <c r="C24" s="107" t="s">
        <v>2</v>
      </c>
      <c r="D24" s="23"/>
      <c r="E24" s="98" t="s">
        <v>3</v>
      </c>
      <c r="F24" s="98" t="s">
        <v>307</v>
      </c>
      <c r="G24" s="98" t="s">
        <v>309</v>
      </c>
      <c r="H24" s="98" t="s">
        <v>311</v>
      </c>
      <c r="I24" s="99" t="s">
        <v>311</v>
      </c>
    </row>
    <row r="25" spans="1:9">
      <c r="A25" s="148" t="s">
        <v>4</v>
      </c>
      <c r="B25" s="100" t="s">
        <v>5</v>
      </c>
      <c r="C25" s="149" t="s">
        <v>6</v>
      </c>
      <c r="D25" s="150" t="s">
        <v>7</v>
      </c>
      <c r="E25" s="100" t="s">
        <v>220</v>
      </c>
      <c r="F25" s="100" t="s">
        <v>314</v>
      </c>
      <c r="G25" s="100" t="s">
        <v>310</v>
      </c>
      <c r="H25" s="100" t="s">
        <v>312</v>
      </c>
      <c r="I25" s="101" t="s">
        <v>313</v>
      </c>
    </row>
    <row r="26" spans="1:9" ht="15.75" thickBot="1">
      <c r="A26" s="151" t="s">
        <v>8</v>
      </c>
      <c r="B26" s="111" t="s">
        <v>9</v>
      </c>
      <c r="C26" s="152"/>
      <c r="D26" s="153"/>
      <c r="E26" s="111" t="s">
        <v>289</v>
      </c>
      <c r="F26" s="102">
        <v>45657</v>
      </c>
      <c r="G26" s="102">
        <v>45657</v>
      </c>
      <c r="H26" s="102" t="s">
        <v>200</v>
      </c>
      <c r="I26" s="103" t="s">
        <v>200</v>
      </c>
    </row>
    <row r="27" spans="1:9" ht="15.75">
      <c r="A27" s="154" t="s">
        <v>315</v>
      </c>
      <c r="B27" s="117"/>
      <c r="C27" s="155"/>
      <c r="D27" s="156"/>
      <c r="E27" s="338"/>
      <c r="F27" s="339"/>
      <c r="G27" s="338"/>
      <c r="H27" s="340"/>
      <c r="I27" s="341"/>
    </row>
    <row r="28" spans="1:9">
      <c r="A28" s="249" t="s">
        <v>248</v>
      </c>
      <c r="B28" s="1003" t="s">
        <v>369</v>
      </c>
      <c r="C28" s="1003"/>
      <c r="D28" s="1003"/>
      <c r="E28" s="250">
        <f>SUM(E29:E36)</f>
        <v>0</v>
      </c>
      <c r="F28" s="251">
        <f>SUM(F29:F37)</f>
        <v>16318.5</v>
      </c>
      <c r="G28" s="250">
        <f>SUM(G29:G37)</f>
        <v>1704</v>
      </c>
      <c r="H28" s="314" t="s">
        <v>273</v>
      </c>
      <c r="I28" s="131">
        <f>(G28/F28)*100</f>
        <v>10.442136225756043</v>
      </c>
    </row>
    <row r="29" spans="1:9" ht="26.25" customHeight="1">
      <c r="A29" s="122" t="s">
        <v>248</v>
      </c>
      <c r="B29" s="328" t="s">
        <v>370</v>
      </c>
      <c r="C29" s="329" t="s">
        <v>371</v>
      </c>
      <c r="D29" s="242" t="s">
        <v>372</v>
      </c>
      <c r="E29" s="274">
        <v>0</v>
      </c>
      <c r="F29" s="275">
        <v>13177</v>
      </c>
      <c r="G29" s="274">
        <v>153</v>
      </c>
      <c r="H29" s="243" t="s">
        <v>273</v>
      </c>
      <c r="I29" s="133">
        <f t="shared" ref="I29:I36" si="5">(G29/F29)*100</f>
        <v>1.1611140623814222</v>
      </c>
    </row>
    <row r="30" spans="1:9" ht="15" customHeight="1">
      <c r="A30" s="342" t="s">
        <v>248</v>
      </c>
      <c r="B30" s="328" t="s">
        <v>373</v>
      </c>
      <c r="C30" s="329" t="s">
        <v>374</v>
      </c>
      <c r="D30" s="242" t="s">
        <v>375</v>
      </c>
      <c r="E30" s="274">
        <v>0</v>
      </c>
      <c r="F30" s="275">
        <v>900</v>
      </c>
      <c r="G30" s="274">
        <v>0</v>
      </c>
      <c r="H30" s="243" t="s">
        <v>273</v>
      </c>
      <c r="I30" s="133">
        <f t="shared" ref="I30:I35" si="6">(G30/F30)*100</f>
        <v>0</v>
      </c>
    </row>
    <row r="31" spans="1:9" ht="15" customHeight="1">
      <c r="A31" s="342" t="s">
        <v>248</v>
      </c>
      <c r="B31" s="343" t="s">
        <v>713</v>
      </c>
      <c r="C31" s="329" t="s">
        <v>714</v>
      </c>
      <c r="D31" s="242" t="s">
        <v>372</v>
      </c>
      <c r="E31" s="274">
        <v>0</v>
      </c>
      <c r="F31" s="275">
        <v>690</v>
      </c>
      <c r="G31" s="274">
        <v>0</v>
      </c>
      <c r="H31" s="243" t="s">
        <v>273</v>
      </c>
      <c r="I31" s="133">
        <f t="shared" ref="I31" si="7">(G31/F31)*100</f>
        <v>0</v>
      </c>
    </row>
    <row r="32" spans="1:9" ht="30" customHeight="1">
      <c r="A32" s="342" t="s">
        <v>248</v>
      </c>
      <c r="B32" s="343" t="s">
        <v>521</v>
      </c>
      <c r="C32" s="329" t="s">
        <v>678</v>
      </c>
      <c r="D32" s="242" t="s">
        <v>375</v>
      </c>
      <c r="E32" s="274">
        <v>0</v>
      </c>
      <c r="F32" s="275">
        <v>543</v>
      </c>
      <c r="G32" s="274">
        <v>543</v>
      </c>
      <c r="H32" s="243" t="s">
        <v>273</v>
      </c>
      <c r="I32" s="133">
        <f t="shared" si="6"/>
        <v>100</v>
      </c>
    </row>
    <row r="33" spans="1:9" ht="15" customHeight="1">
      <c r="A33" s="342" t="s">
        <v>248</v>
      </c>
      <c r="B33" s="343" t="s">
        <v>522</v>
      </c>
      <c r="C33" s="329" t="s">
        <v>519</v>
      </c>
      <c r="D33" s="242" t="s">
        <v>375</v>
      </c>
      <c r="E33" s="274">
        <v>0</v>
      </c>
      <c r="F33" s="275">
        <v>150</v>
      </c>
      <c r="G33" s="274">
        <v>150</v>
      </c>
      <c r="H33" s="243" t="s">
        <v>273</v>
      </c>
      <c r="I33" s="133">
        <f t="shared" si="6"/>
        <v>100</v>
      </c>
    </row>
    <row r="34" spans="1:9" ht="15" customHeight="1">
      <c r="A34" s="342" t="s">
        <v>248</v>
      </c>
      <c r="B34" s="343" t="s">
        <v>523</v>
      </c>
      <c r="C34" s="329" t="s">
        <v>520</v>
      </c>
      <c r="D34" s="242" t="s">
        <v>375</v>
      </c>
      <c r="E34" s="274">
        <v>0</v>
      </c>
      <c r="F34" s="275">
        <v>60</v>
      </c>
      <c r="G34" s="274">
        <v>60</v>
      </c>
      <c r="H34" s="243" t="s">
        <v>273</v>
      </c>
      <c r="I34" s="133">
        <f t="shared" si="6"/>
        <v>100</v>
      </c>
    </row>
    <row r="35" spans="1:9" ht="26.25" customHeight="1">
      <c r="A35" s="342" t="s">
        <v>248</v>
      </c>
      <c r="B35" s="343" t="s">
        <v>524</v>
      </c>
      <c r="C35" s="329" t="s">
        <v>612</v>
      </c>
      <c r="D35" s="242" t="s">
        <v>375</v>
      </c>
      <c r="E35" s="274">
        <v>0</v>
      </c>
      <c r="F35" s="275">
        <v>81.5</v>
      </c>
      <c r="G35" s="274">
        <v>81</v>
      </c>
      <c r="H35" s="243" t="s">
        <v>273</v>
      </c>
      <c r="I35" s="133">
        <f t="shared" si="6"/>
        <v>99.386503067484668</v>
      </c>
    </row>
    <row r="36" spans="1:9" ht="27.75" customHeight="1">
      <c r="A36" s="342" t="s">
        <v>248</v>
      </c>
      <c r="B36" s="343" t="s">
        <v>525</v>
      </c>
      <c r="C36" s="329" t="s">
        <v>613</v>
      </c>
      <c r="D36" s="242" t="s">
        <v>375</v>
      </c>
      <c r="E36" s="274">
        <v>0</v>
      </c>
      <c r="F36" s="275">
        <v>317</v>
      </c>
      <c r="G36" s="239">
        <v>317</v>
      </c>
      <c r="H36" s="243" t="s">
        <v>273</v>
      </c>
      <c r="I36" s="133">
        <f t="shared" si="5"/>
        <v>100</v>
      </c>
    </row>
    <row r="37" spans="1:9" ht="15" customHeight="1" thickBot="1">
      <c r="A37" s="271" t="s">
        <v>248</v>
      </c>
      <c r="B37" s="344" t="s">
        <v>610</v>
      </c>
      <c r="C37" s="345" t="s">
        <v>611</v>
      </c>
      <c r="D37" s="242" t="s">
        <v>375</v>
      </c>
      <c r="E37" s="272">
        <v>0</v>
      </c>
      <c r="F37" s="273">
        <v>400</v>
      </c>
      <c r="G37" s="346">
        <v>400</v>
      </c>
      <c r="H37" s="243" t="s">
        <v>273</v>
      </c>
      <c r="I37" s="133">
        <f t="shared" ref="I37" si="8">(G37/F37)*100</f>
        <v>100</v>
      </c>
    </row>
    <row r="38" spans="1:9" ht="16.5" thickBot="1">
      <c r="A38" s="276" t="s">
        <v>320</v>
      </c>
      <c r="B38" s="277"/>
      <c r="C38" s="277"/>
      <c r="D38" s="277"/>
      <c r="E38" s="278">
        <f>E28</f>
        <v>0</v>
      </c>
      <c r="F38" s="347">
        <f>F28</f>
        <v>16318.5</v>
      </c>
      <c r="G38" s="278">
        <f>G28</f>
        <v>1704</v>
      </c>
      <c r="H38" s="348" t="s">
        <v>273</v>
      </c>
      <c r="I38" s="280">
        <f>G38/F38*100</f>
        <v>10.442136225756043</v>
      </c>
    </row>
    <row r="39" spans="1:9" ht="16.5" thickBot="1">
      <c r="A39" s="119"/>
      <c r="B39" s="119"/>
      <c r="C39" s="119"/>
      <c r="D39" s="119"/>
      <c r="E39" s="349"/>
      <c r="F39" s="350"/>
      <c r="G39" s="349"/>
      <c r="H39" s="351"/>
      <c r="I39" s="351"/>
    </row>
    <row r="40" spans="1:9" ht="16.5" thickBot="1">
      <c r="A40" s="352" t="s">
        <v>376</v>
      </c>
      <c r="B40" s="353"/>
      <c r="C40" s="224"/>
      <c r="D40" s="253"/>
      <c r="E40" s="254">
        <f>E22+E38</f>
        <v>106247</v>
      </c>
      <c r="F40" s="354">
        <f>F22+F38</f>
        <v>163436.79999999999</v>
      </c>
      <c r="G40" s="254">
        <f>G22+G38</f>
        <v>148617</v>
      </c>
      <c r="H40" s="255">
        <f>(G40/E40)*100</f>
        <v>139.87877304770959</v>
      </c>
      <c r="I40" s="355">
        <f>(G40/F40)*100</f>
        <v>90.932397110075584</v>
      </c>
    </row>
    <row r="81" ht="15" customHeight="1"/>
    <row r="82" ht="15" customHeight="1"/>
    <row r="84" ht="15" customHeight="1"/>
    <row r="85" ht="15" customHeight="1"/>
    <row r="86" ht="15" customHeight="1"/>
  </sheetData>
  <mergeCells count="4">
    <mergeCell ref="B12:C12"/>
    <mergeCell ref="A22:C22"/>
    <mergeCell ref="B28:D28"/>
    <mergeCell ref="B8:D8"/>
  </mergeCells>
  <pageMargins left="0.31496062992125984" right="0" top="0.39370078740157483" bottom="0.19685039370078741" header="0" footer="0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0"/>
  <sheetViews>
    <sheetView topLeftCell="A6" zoomScaleNormal="100" workbookViewId="0">
      <selection activeCell="F51" sqref="F51"/>
    </sheetView>
  </sheetViews>
  <sheetFormatPr defaultRowHeight="15"/>
  <cols>
    <col min="1" max="2" width="12.7109375" customWidth="1"/>
    <col min="3" max="3" width="50.42578125" customWidth="1"/>
    <col min="4" max="4" width="46.42578125" customWidth="1"/>
    <col min="5" max="7" width="14.7109375" customWidth="1"/>
    <col min="12" max="12" width="24.7109375" style="95" customWidth="1"/>
  </cols>
  <sheetData>
    <row r="1" spans="1:9" ht="18">
      <c r="A1" s="356" t="s">
        <v>679</v>
      </c>
      <c r="B1" s="3"/>
      <c r="C1" s="357"/>
      <c r="D1" s="3"/>
    </row>
    <row r="2" spans="1:9" ht="16.5" thickBot="1">
      <c r="A2" s="3"/>
      <c r="B2" s="356"/>
      <c r="C2" s="356"/>
      <c r="D2" s="3"/>
      <c r="G2" s="10"/>
      <c r="I2" s="10" t="s">
        <v>851</v>
      </c>
    </row>
    <row r="3" spans="1:9">
      <c r="A3" s="358" t="s">
        <v>0</v>
      </c>
      <c r="B3" s="359" t="s">
        <v>1</v>
      </c>
      <c r="C3" s="360" t="s">
        <v>2</v>
      </c>
      <c r="D3" s="361"/>
      <c r="E3" s="98" t="s">
        <v>3</v>
      </c>
      <c r="F3" s="98" t="s">
        <v>307</v>
      </c>
      <c r="G3" s="98" t="s">
        <v>309</v>
      </c>
      <c r="H3" s="124" t="s">
        <v>311</v>
      </c>
      <c r="I3" s="99" t="s">
        <v>311</v>
      </c>
    </row>
    <row r="4" spans="1:9">
      <c r="A4" s="362" t="s">
        <v>4</v>
      </c>
      <c r="B4" s="363" t="s">
        <v>5</v>
      </c>
      <c r="C4" s="364" t="s">
        <v>6</v>
      </c>
      <c r="D4" s="365" t="s">
        <v>7</v>
      </c>
      <c r="E4" s="100" t="s">
        <v>220</v>
      </c>
      <c r="F4" s="100" t="s">
        <v>314</v>
      </c>
      <c r="G4" s="100" t="s">
        <v>310</v>
      </c>
      <c r="H4" s="125" t="s">
        <v>312</v>
      </c>
      <c r="I4" s="101" t="s">
        <v>313</v>
      </c>
    </row>
    <row r="5" spans="1:9" ht="15.75" thickBot="1">
      <c r="A5" s="366" t="s">
        <v>8</v>
      </c>
      <c r="B5" s="367" t="s">
        <v>9</v>
      </c>
      <c r="C5" s="368"/>
      <c r="D5" s="369"/>
      <c r="E5" s="111" t="s">
        <v>289</v>
      </c>
      <c r="F5" s="102">
        <v>45657</v>
      </c>
      <c r="G5" s="102">
        <v>45657</v>
      </c>
      <c r="H5" s="126" t="s">
        <v>200</v>
      </c>
      <c r="I5" s="103" t="s">
        <v>200</v>
      </c>
    </row>
    <row r="6" spans="1:9" ht="15.75">
      <c r="A6" s="370" t="s">
        <v>10</v>
      </c>
      <c r="B6" s="371"/>
      <c r="C6" s="371"/>
      <c r="D6" s="371"/>
      <c r="E6" s="372"/>
      <c r="F6" s="372"/>
      <c r="G6" s="158"/>
      <c r="I6" s="134"/>
    </row>
    <row r="7" spans="1:9">
      <c r="A7" s="373" t="s">
        <v>114</v>
      </c>
      <c r="B7" s="374" t="s">
        <v>872</v>
      </c>
      <c r="C7" s="374"/>
      <c r="D7" s="375"/>
      <c r="E7" s="376">
        <f>SUM(E8:E25)</f>
        <v>23800</v>
      </c>
      <c r="F7" s="94">
        <f>SUM(F8:F25)</f>
        <v>27006.9</v>
      </c>
      <c r="G7" s="90">
        <f>SUM(G8:G25)</f>
        <v>25490</v>
      </c>
      <c r="H7" s="377">
        <f>G7/E7*100</f>
        <v>107.10084033613445</v>
      </c>
      <c r="I7" s="378">
        <f>G7/F7*100</f>
        <v>94.383287234003149</v>
      </c>
    </row>
    <row r="8" spans="1:9">
      <c r="A8" s="373"/>
      <c r="B8" s="379">
        <v>611</v>
      </c>
      <c r="C8" s="380" t="s">
        <v>115</v>
      </c>
      <c r="D8" s="162" t="s">
        <v>116</v>
      </c>
      <c r="E8" s="92">
        <v>600</v>
      </c>
      <c r="F8" s="93">
        <v>500</v>
      </c>
      <c r="G8" s="89">
        <v>429</v>
      </c>
      <c r="H8" s="381">
        <f>G8/E8*100</f>
        <v>71.5</v>
      </c>
      <c r="I8" s="382">
        <f>G8/F8*100</f>
        <v>85.8</v>
      </c>
    </row>
    <row r="9" spans="1:9">
      <c r="A9" s="373"/>
      <c r="B9" s="379">
        <v>619</v>
      </c>
      <c r="C9" s="380" t="s">
        <v>261</v>
      </c>
      <c r="D9" s="162" t="s">
        <v>116</v>
      </c>
      <c r="E9" s="92">
        <v>700</v>
      </c>
      <c r="F9" s="93">
        <v>780</v>
      </c>
      <c r="G9" s="89">
        <v>771</v>
      </c>
      <c r="H9" s="381">
        <f t="shared" ref="H9:H31" si="0">G9/E9*100</f>
        <v>110.14285714285714</v>
      </c>
      <c r="I9" s="382">
        <f t="shared" ref="I9:I31" si="1">G9/F9*100</f>
        <v>98.846153846153854</v>
      </c>
    </row>
    <row r="10" spans="1:9">
      <c r="A10" s="373"/>
      <c r="B10" s="161" t="s">
        <v>117</v>
      </c>
      <c r="C10" s="380" t="s">
        <v>218</v>
      </c>
      <c r="D10" s="383" t="s">
        <v>118</v>
      </c>
      <c r="E10" s="92">
        <v>1000</v>
      </c>
      <c r="F10" s="93">
        <v>1010</v>
      </c>
      <c r="G10" s="89">
        <v>935</v>
      </c>
      <c r="H10" s="381">
        <f t="shared" si="0"/>
        <v>93.5</v>
      </c>
      <c r="I10" s="382">
        <f t="shared" si="1"/>
        <v>92.574257425742573</v>
      </c>
    </row>
    <row r="11" spans="1:9">
      <c r="A11" s="160"/>
      <c r="B11" s="161" t="s">
        <v>119</v>
      </c>
      <c r="C11" s="380" t="s">
        <v>120</v>
      </c>
      <c r="D11" s="383" t="s">
        <v>121</v>
      </c>
      <c r="E11" s="92">
        <v>4174</v>
      </c>
      <c r="F11" s="93">
        <v>3307</v>
      </c>
      <c r="G11" s="89">
        <v>3191</v>
      </c>
      <c r="H11" s="381">
        <f t="shared" si="0"/>
        <v>76.449448969813133</v>
      </c>
      <c r="I11" s="382">
        <f t="shared" si="1"/>
        <v>96.492289083761719</v>
      </c>
    </row>
    <row r="12" spans="1:9" ht="15" customHeight="1">
      <c r="A12" s="160"/>
      <c r="B12" s="161" t="s">
        <v>291</v>
      </c>
      <c r="C12" s="162" t="s">
        <v>122</v>
      </c>
      <c r="D12" s="380" t="s">
        <v>123</v>
      </c>
      <c r="E12" s="92">
        <v>200</v>
      </c>
      <c r="F12" s="93">
        <v>530</v>
      </c>
      <c r="G12" s="89">
        <v>466</v>
      </c>
      <c r="H12" s="381">
        <f t="shared" si="0"/>
        <v>233</v>
      </c>
      <c r="I12" s="382">
        <f t="shared" si="1"/>
        <v>87.924528301886795</v>
      </c>
    </row>
    <row r="13" spans="1:9" ht="15" customHeight="1">
      <c r="A13" s="160"/>
      <c r="B13" s="161"/>
      <c r="C13" s="162" t="s">
        <v>298</v>
      </c>
      <c r="D13" s="380" t="s">
        <v>299</v>
      </c>
      <c r="E13" s="92">
        <v>150</v>
      </c>
      <c r="F13" s="93">
        <v>33</v>
      </c>
      <c r="G13" s="89">
        <v>14</v>
      </c>
      <c r="H13" s="381">
        <f t="shared" si="0"/>
        <v>9.3333333333333339</v>
      </c>
      <c r="I13" s="382">
        <f t="shared" si="1"/>
        <v>42.424242424242422</v>
      </c>
    </row>
    <row r="14" spans="1:9">
      <c r="A14" s="160"/>
      <c r="B14" s="161"/>
      <c r="C14" s="162" t="s">
        <v>124</v>
      </c>
      <c r="D14" s="162" t="s">
        <v>125</v>
      </c>
      <c r="E14" s="92">
        <v>450</v>
      </c>
      <c r="F14" s="93">
        <v>493.4</v>
      </c>
      <c r="G14" s="89">
        <v>493</v>
      </c>
      <c r="H14" s="381">
        <f t="shared" si="0"/>
        <v>109.55555555555556</v>
      </c>
      <c r="I14" s="382">
        <f t="shared" si="1"/>
        <v>99.918929874341316</v>
      </c>
    </row>
    <row r="15" spans="1:9">
      <c r="A15" s="160"/>
      <c r="B15" s="161"/>
      <c r="C15" s="380" t="s">
        <v>126</v>
      </c>
      <c r="D15" s="162" t="s">
        <v>127</v>
      </c>
      <c r="E15" s="92">
        <v>450</v>
      </c>
      <c r="F15" s="93">
        <v>178</v>
      </c>
      <c r="G15" s="89">
        <v>167</v>
      </c>
      <c r="H15" s="381">
        <f t="shared" si="0"/>
        <v>37.111111111111114</v>
      </c>
      <c r="I15" s="382">
        <f t="shared" si="1"/>
        <v>93.82022471910112</v>
      </c>
    </row>
    <row r="16" spans="1:9">
      <c r="A16" s="373"/>
      <c r="B16" s="374"/>
      <c r="C16" s="380" t="s">
        <v>128</v>
      </c>
      <c r="D16" s="380" t="s">
        <v>129</v>
      </c>
      <c r="E16" s="92">
        <v>700</v>
      </c>
      <c r="F16" s="93">
        <v>359</v>
      </c>
      <c r="G16" s="89">
        <v>314</v>
      </c>
      <c r="H16" s="381">
        <f t="shared" si="0"/>
        <v>44.857142857142854</v>
      </c>
      <c r="I16" s="382">
        <f t="shared" si="1"/>
        <v>87.465181058495816</v>
      </c>
    </row>
    <row r="17" spans="1:12">
      <c r="A17" s="373"/>
      <c r="B17" s="374"/>
      <c r="C17" s="380" t="s">
        <v>277</v>
      </c>
      <c r="D17" s="380" t="s">
        <v>267</v>
      </c>
      <c r="E17" s="92">
        <v>650</v>
      </c>
      <c r="F17" s="93">
        <v>935.5</v>
      </c>
      <c r="G17" s="89">
        <v>787</v>
      </c>
      <c r="H17" s="381">
        <f t="shared" si="0"/>
        <v>121.07692307692308</v>
      </c>
      <c r="I17" s="382">
        <f t="shared" si="1"/>
        <v>84.126135756280064</v>
      </c>
    </row>
    <row r="18" spans="1:12">
      <c r="A18" s="160"/>
      <c r="B18" s="286"/>
      <c r="C18" s="380" t="s">
        <v>262</v>
      </c>
      <c r="D18" s="380" t="s">
        <v>130</v>
      </c>
      <c r="E18" s="92">
        <v>3376</v>
      </c>
      <c r="F18" s="93">
        <v>5263</v>
      </c>
      <c r="G18" s="89">
        <v>4900</v>
      </c>
      <c r="H18" s="381">
        <f t="shared" si="0"/>
        <v>145.14218009478671</v>
      </c>
      <c r="I18" s="382">
        <f t="shared" si="1"/>
        <v>93.102793083792506</v>
      </c>
    </row>
    <row r="19" spans="1:12">
      <c r="A19" s="160"/>
      <c r="B19" s="161" t="s">
        <v>276</v>
      </c>
      <c r="C19" s="380" t="s">
        <v>268</v>
      </c>
      <c r="D19" s="380" t="s">
        <v>130</v>
      </c>
      <c r="E19" s="92">
        <v>2000</v>
      </c>
      <c r="F19" s="93">
        <v>2000</v>
      </c>
      <c r="G19" s="89">
        <v>1878</v>
      </c>
      <c r="H19" s="381">
        <f t="shared" si="0"/>
        <v>93.899999999999991</v>
      </c>
      <c r="I19" s="382">
        <f t="shared" si="1"/>
        <v>93.899999999999991</v>
      </c>
    </row>
    <row r="20" spans="1:12" s="8" customFormat="1">
      <c r="A20" s="160"/>
      <c r="B20" s="384" t="s">
        <v>292</v>
      </c>
      <c r="C20" s="380" t="s">
        <v>305</v>
      </c>
      <c r="D20" s="380" t="s">
        <v>130</v>
      </c>
      <c r="E20" s="92">
        <v>150</v>
      </c>
      <c r="F20" s="93">
        <v>150</v>
      </c>
      <c r="G20" s="89">
        <v>150</v>
      </c>
      <c r="H20" s="381">
        <f t="shared" si="0"/>
        <v>100</v>
      </c>
      <c r="I20" s="382">
        <f t="shared" si="1"/>
        <v>100</v>
      </c>
      <c r="L20" s="911"/>
    </row>
    <row r="21" spans="1:12" s="8" customFormat="1">
      <c r="A21" s="160"/>
      <c r="B21" s="384" t="s">
        <v>293</v>
      </c>
      <c r="C21" s="380" t="s">
        <v>294</v>
      </c>
      <c r="D21" s="380" t="s">
        <v>130</v>
      </c>
      <c r="E21" s="92">
        <v>300</v>
      </c>
      <c r="F21" s="93">
        <v>300</v>
      </c>
      <c r="G21" s="89">
        <v>259</v>
      </c>
      <c r="H21" s="381">
        <f t="shared" si="0"/>
        <v>86.333333333333329</v>
      </c>
      <c r="I21" s="382">
        <f t="shared" si="1"/>
        <v>86.333333333333329</v>
      </c>
      <c r="L21" s="911"/>
    </row>
    <row r="22" spans="1:12">
      <c r="A22" s="385"/>
      <c r="B22" s="161" t="s">
        <v>202</v>
      </c>
      <c r="C22" s="380" t="s">
        <v>210</v>
      </c>
      <c r="D22" s="380" t="s">
        <v>123</v>
      </c>
      <c r="E22" s="92">
        <v>5500</v>
      </c>
      <c r="F22" s="93">
        <v>8029</v>
      </c>
      <c r="G22" s="89">
        <v>8029</v>
      </c>
      <c r="H22" s="381">
        <f t="shared" si="0"/>
        <v>145.9818181818182</v>
      </c>
      <c r="I22" s="382">
        <f t="shared" si="1"/>
        <v>100</v>
      </c>
    </row>
    <row r="23" spans="1:12" ht="27.75" customHeight="1">
      <c r="A23" s="385"/>
      <c r="B23" s="161"/>
      <c r="C23" s="380" t="s">
        <v>304</v>
      </c>
      <c r="D23" s="386" t="s">
        <v>232</v>
      </c>
      <c r="E23" s="92">
        <v>400</v>
      </c>
      <c r="F23" s="93">
        <v>256</v>
      </c>
      <c r="G23" s="89">
        <v>240</v>
      </c>
      <c r="H23" s="381">
        <f t="shared" si="0"/>
        <v>60</v>
      </c>
      <c r="I23" s="382">
        <f t="shared" si="1"/>
        <v>93.75</v>
      </c>
    </row>
    <row r="24" spans="1:12" ht="15" customHeight="1">
      <c r="A24" s="385"/>
      <c r="B24" s="161" t="s">
        <v>279</v>
      </c>
      <c r="C24" s="380" t="s">
        <v>280</v>
      </c>
      <c r="D24" s="380" t="s">
        <v>130</v>
      </c>
      <c r="E24" s="92">
        <v>600</v>
      </c>
      <c r="F24" s="93">
        <v>600</v>
      </c>
      <c r="G24" s="89">
        <v>384</v>
      </c>
      <c r="H24" s="381">
        <f t="shared" si="0"/>
        <v>64</v>
      </c>
      <c r="I24" s="382">
        <f t="shared" si="1"/>
        <v>64</v>
      </c>
    </row>
    <row r="25" spans="1:12">
      <c r="A25" s="160"/>
      <c r="B25" s="161" t="s">
        <v>278</v>
      </c>
      <c r="C25" s="380" t="s">
        <v>263</v>
      </c>
      <c r="D25" s="162" t="s">
        <v>127</v>
      </c>
      <c r="E25" s="92">
        <v>2400</v>
      </c>
      <c r="F25" s="93">
        <v>2283</v>
      </c>
      <c r="G25" s="89">
        <v>2083</v>
      </c>
      <c r="H25" s="381">
        <f t="shared" si="0"/>
        <v>86.791666666666671</v>
      </c>
      <c r="I25" s="382">
        <f t="shared" si="1"/>
        <v>91.239597021462998</v>
      </c>
    </row>
    <row r="26" spans="1:12" s="8" customFormat="1">
      <c r="A26" s="160"/>
      <c r="B26" s="161"/>
      <c r="C26" s="380"/>
      <c r="D26" s="162"/>
      <c r="E26" s="92"/>
      <c r="F26" s="94"/>
      <c r="G26" s="90"/>
      <c r="H26" s="381"/>
      <c r="I26" s="382"/>
      <c r="L26" s="911"/>
    </row>
    <row r="27" spans="1:12">
      <c r="A27" s="373" t="s">
        <v>131</v>
      </c>
      <c r="B27" s="374" t="s">
        <v>186</v>
      </c>
      <c r="C27" s="387"/>
      <c r="D27" s="387"/>
      <c r="E27" s="233">
        <f>SUM(E28:E31)</f>
        <v>1105</v>
      </c>
      <c r="F27" s="94">
        <f>SUM(F28:F31)</f>
        <v>905</v>
      </c>
      <c r="G27" s="233">
        <f>SUM(G28:G31)</f>
        <v>682</v>
      </c>
      <c r="H27" s="381">
        <f t="shared" si="0"/>
        <v>61.719457013574662</v>
      </c>
      <c r="I27" s="382">
        <f t="shared" si="1"/>
        <v>75.359116022099442</v>
      </c>
    </row>
    <row r="28" spans="1:12" ht="15" customHeight="1">
      <c r="A28" s="1051"/>
      <c r="B28" s="1043"/>
      <c r="C28" s="1055" t="s">
        <v>216</v>
      </c>
      <c r="D28" s="1057" t="s">
        <v>133</v>
      </c>
      <c r="E28" s="1041">
        <v>105</v>
      </c>
      <c r="F28" s="1045">
        <v>5</v>
      </c>
      <c r="G28" s="1041">
        <v>0</v>
      </c>
      <c r="H28" s="1047">
        <f t="shared" si="0"/>
        <v>0</v>
      </c>
      <c r="I28" s="1039">
        <f t="shared" si="1"/>
        <v>0</v>
      </c>
    </row>
    <row r="29" spans="1:12">
      <c r="A29" s="1052"/>
      <c r="B29" s="1044"/>
      <c r="C29" s="1056"/>
      <c r="D29" s="1058"/>
      <c r="E29" s="1042"/>
      <c r="F29" s="1046"/>
      <c r="G29" s="1042"/>
      <c r="H29" s="1048"/>
      <c r="I29" s="1040"/>
    </row>
    <row r="30" spans="1:12">
      <c r="A30" s="160"/>
      <c r="B30" s="161" t="s">
        <v>134</v>
      </c>
      <c r="C30" s="380" t="s">
        <v>217</v>
      </c>
      <c r="D30" s="380" t="s">
        <v>133</v>
      </c>
      <c r="E30" s="92">
        <v>800</v>
      </c>
      <c r="F30" s="93">
        <v>700</v>
      </c>
      <c r="G30" s="390">
        <v>594</v>
      </c>
      <c r="H30" s="381">
        <f t="shared" si="0"/>
        <v>74.25</v>
      </c>
      <c r="I30" s="382">
        <f t="shared" si="1"/>
        <v>84.857142857142847</v>
      </c>
    </row>
    <row r="31" spans="1:12" ht="15.75" thickBot="1">
      <c r="A31" s="281"/>
      <c r="B31" s="257"/>
      <c r="C31" s="232" t="s">
        <v>135</v>
      </c>
      <c r="D31" s="258" t="s">
        <v>127</v>
      </c>
      <c r="E31" s="284">
        <v>200</v>
      </c>
      <c r="F31" s="285">
        <v>200</v>
      </c>
      <c r="G31" s="390">
        <v>88</v>
      </c>
      <c r="H31" s="381">
        <f t="shared" si="0"/>
        <v>44</v>
      </c>
      <c r="I31" s="382">
        <f t="shared" si="1"/>
        <v>44</v>
      </c>
    </row>
    <row r="32" spans="1:12" ht="16.5" thickBot="1">
      <c r="A32" s="1053" t="s">
        <v>15</v>
      </c>
      <c r="B32" s="1054"/>
      <c r="C32" s="1054"/>
      <c r="D32" s="224"/>
      <c r="E32" s="225">
        <f>E7+E27</f>
        <v>24905</v>
      </c>
      <c r="F32" s="391">
        <f>F7+F27</f>
        <v>27911.9</v>
      </c>
      <c r="G32" s="225">
        <f>G7+G27</f>
        <v>26172</v>
      </c>
      <c r="H32" s="862">
        <f t="shared" ref="H32" si="2">G32/E32*100</f>
        <v>105.08733186107206</v>
      </c>
      <c r="I32" s="863">
        <f t="shared" ref="I32" si="3">G32/F32*100</f>
        <v>93.766458034028489</v>
      </c>
    </row>
    <row r="33" spans="1:11" ht="16.5" thickBot="1">
      <c r="A33" s="392"/>
      <c r="B33" s="392"/>
      <c r="C33" s="392"/>
      <c r="D33" s="392"/>
      <c r="E33" s="864"/>
      <c r="F33" s="865"/>
      <c r="G33" s="864"/>
      <c r="H33" s="866"/>
      <c r="I33" s="866"/>
    </row>
    <row r="34" spans="1:11">
      <c r="A34" s="145" t="s">
        <v>0</v>
      </c>
      <c r="B34" s="98" t="s">
        <v>1</v>
      </c>
      <c r="C34" s="146" t="s">
        <v>2</v>
      </c>
      <c r="D34" s="147"/>
      <c r="E34" s="98" t="s">
        <v>3</v>
      </c>
      <c r="F34" s="98" t="s">
        <v>307</v>
      </c>
      <c r="G34" s="98" t="s">
        <v>309</v>
      </c>
      <c r="H34" s="98" t="s">
        <v>311</v>
      </c>
      <c r="I34" s="99" t="s">
        <v>311</v>
      </c>
      <c r="K34" s="191"/>
    </row>
    <row r="35" spans="1:11">
      <c r="A35" s="148" t="s">
        <v>4</v>
      </c>
      <c r="B35" s="100" t="s">
        <v>5</v>
      </c>
      <c r="C35" s="149" t="s">
        <v>6</v>
      </c>
      <c r="D35" s="150" t="s">
        <v>7</v>
      </c>
      <c r="E35" s="100" t="s">
        <v>220</v>
      </c>
      <c r="F35" s="100" t="s">
        <v>314</v>
      </c>
      <c r="G35" s="100" t="s">
        <v>310</v>
      </c>
      <c r="H35" s="100" t="s">
        <v>312</v>
      </c>
      <c r="I35" s="101" t="s">
        <v>313</v>
      </c>
    </row>
    <row r="36" spans="1:11" ht="15.75" thickBot="1">
      <c r="A36" s="151" t="s">
        <v>8</v>
      </c>
      <c r="B36" s="111" t="s">
        <v>9</v>
      </c>
      <c r="C36" s="152"/>
      <c r="D36" s="153"/>
      <c r="E36" s="111" t="s">
        <v>289</v>
      </c>
      <c r="F36" s="102">
        <v>45657</v>
      </c>
      <c r="G36" s="102">
        <v>45657</v>
      </c>
      <c r="H36" s="102" t="s">
        <v>200</v>
      </c>
      <c r="I36" s="103" t="s">
        <v>200</v>
      </c>
    </row>
    <row r="37" spans="1:11" ht="15.75">
      <c r="A37" s="173" t="s">
        <v>315</v>
      </c>
      <c r="B37" s="174"/>
      <c r="C37" s="175"/>
      <c r="D37" s="176"/>
      <c r="E37" s="443"/>
      <c r="F37" s="444"/>
      <c r="G37" s="443"/>
      <c r="H37" s="445"/>
      <c r="I37" s="446"/>
    </row>
    <row r="38" spans="1:11">
      <c r="A38" s="249" t="s">
        <v>114</v>
      </c>
      <c r="B38" s="1003" t="s">
        <v>872</v>
      </c>
      <c r="C38" s="1003"/>
      <c r="D38" s="1003"/>
      <c r="E38" s="250">
        <f>E41</f>
        <v>0</v>
      </c>
      <c r="F38" s="251">
        <f>F39+F40+F41</f>
        <v>542</v>
      </c>
      <c r="G38" s="250">
        <f>G39+G40+G41</f>
        <v>542</v>
      </c>
      <c r="H38" s="314" t="s">
        <v>273</v>
      </c>
      <c r="I38" s="131">
        <f>(G38/F38)*100</f>
        <v>100</v>
      </c>
    </row>
    <row r="39" spans="1:11">
      <c r="A39" s="122" t="s">
        <v>114</v>
      </c>
      <c r="B39" s="319" t="s">
        <v>634</v>
      </c>
      <c r="C39" s="329" t="s">
        <v>635</v>
      </c>
      <c r="D39" s="242" t="s">
        <v>636</v>
      </c>
      <c r="E39" s="274">
        <v>0</v>
      </c>
      <c r="F39" s="275">
        <v>90</v>
      </c>
      <c r="G39" s="274">
        <v>90</v>
      </c>
      <c r="H39" s="243" t="s">
        <v>273</v>
      </c>
      <c r="I39" s="133">
        <f t="shared" ref="I39:I40" si="4">(G39/F39)*100</f>
        <v>100</v>
      </c>
    </row>
    <row r="40" spans="1:11">
      <c r="A40" s="122" t="s">
        <v>114</v>
      </c>
      <c r="B40" s="319" t="s">
        <v>715</v>
      </c>
      <c r="C40" s="329" t="s">
        <v>717</v>
      </c>
      <c r="D40" s="242" t="s">
        <v>636</v>
      </c>
      <c r="E40" s="274">
        <v>0</v>
      </c>
      <c r="F40" s="275">
        <v>52</v>
      </c>
      <c r="G40" s="274">
        <v>52</v>
      </c>
      <c r="H40" s="243" t="s">
        <v>273</v>
      </c>
      <c r="I40" s="133">
        <f t="shared" si="4"/>
        <v>100</v>
      </c>
    </row>
    <row r="41" spans="1:11" ht="15.75" thickBot="1">
      <c r="A41" s="447" t="s">
        <v>114</v>
      </c>
      <c r="B41" s="448" t="s">
        <v>716</v>
      </c>
      <c r="C41" s="329" t="s">
        <v>718</v>
      </c>
      <c r="D41" s="449" t="s">
        <v>636</v>
      </c>
      <c r="E41" s="435">
        <v>0</v>
      </c>
      <c r="F41" s="436">
        <v>400</v>
      </c>
      <c r="G41" s="435">
        <v>400</v>
      </c>
      <c r="H41" s="294" t="s">
        <v>273</v>
      </c>
      <c r="I41" s="218">
        <f t="shared" ref="I41" si="5">(G41/F41)*100</f>
        <v>100</v>
      </c>
    </row>
    <row r="42" spans="1:11" ht="16.5" thickBot="1">
      <c r="A42" s="276" t="s">
        <v>320</v>
      </c>
      <c r="B42" s="277"/>
      <c r="C42" s="277"/>
      <c r="D42" s="277"/>
      <c r="E42" s="278">
        <f>E38</f>
        <v>0</v>
      </c>
      <c r="F42" s="347">
        <f>F38</f>
        <v>542</v>
      </c>
      <c r="G42" s="278">
        <f t="shared" ref="G42" si="6">G38</f>
        <v>542</v>
      </c>
      <c r="H42" s="348" t="s">
        <v>273</v>
      </c>
      <c r="I42" s="280">
        <f>G42/F42*100</f>
        <v>100</v>
      </c>
    </row>
    <row r="43" spans="1:11" ht="16.5" thickBot="1">
      <c r="A43" s="119"/>
      <c r="B43" s="119"/>
      <c r="C43" s="119"/>
      <c r="D43" s="119"/>
      <c r="E43" s="394"/>
      <c r="F43" s="395"/>
      <c r="G43" s="394"/>
      <c r="H43" s="396"/>
      <c r="I43" s="396"/>
    </row>
    <row r="44" spans="1:11" ht="16.5" thickBot="1">
      <c r="A44" s="1016" t="s">
        <v>377</v>
      </c>
      <c r="B44" s="1049"/>
      <c r="C44" s="1050"/>
      <c r="D44" s="397"/>
      <c r="E44" s="867">
        <f>E32+E42</f>
        <v>24905</v>
      </c>
      <c r="F44" s="868">
        <f>F32+F42</f>
        <v>28453.9</v>
      </c>
      <c r="G44" s="867">
        <f>G32+G42</f>
        <v>26714</v>
      </c>
      <c r="H44" s="869">
        <f>(G44/E44)*100</f>
        <v>107.26360168640836</v>
      </c>
      <c r="I44" s="870">
        <f>(G44/F44)*100</f>
        <v>93.88519675685933</v>
      </c>
    </row>
    <row r="50" ht="14.25" customHeight="1"/>
  </sheetData>
  <mergeCells count="12">
    <mergeCell ref="A44:C44"/>
    <mergeCell ref="A28:A29"/>
    <mergeCell ref="A32:C32"/>
    <mergeCell ref="C28:C29"/>
    <mergeCell ref="D28:D29"/>
    <mergeCell ref="B38:D38"/>
    <mergeCell ref="I28:I29"/>
    <mergeCell ref="E28:E29"/>
    <mergeCell ref="B28:B29"/>
    <mergeCell ref="F28:F29"/>
    <mergeCell ref="G28:G29"/>
    <mergeCell ref="H28:H29"/>
  </mergeCells>
  <printOptions horizontalCentered="1"/>
  <pageMargins left="0.51181102362204722" right="0" top="0.19685039370078741" bottom="0.19685039370078741" header="0" footer="0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35"/>
  <sheetViews>
    <sheetView topLeftCell="A27" zoomScaleNormal="100" workbookViewId="0">
      <selection activeCell="D45" sqref="D45"/>
    </sheetView>
  </sheetViews>
  <sheetFormatPr defaultRowHeight="15"/>
  <cols>
    <col min="1" max="1" width="11.42578125" customWidth="1"/>
    <col min="2" max="2" width="12.7109375" customWidth="1"/>
    <col min="3" max="3" width="46" customWidth="1"/>
    <col min="4" max="4" width="44.85546875" customWidth="1"/>
    <col min="5" max="6" width="13.28515625" customWidth="1"/>
    <col min="7" max="7" width="14.7109375" customWidth="1"/>
  </cols>
  <sheetData>
    <row r="2" spans="1:11" ht="15.75">
      <c r="A2" s="1" t="s">
        <v>680</v>
      </c>
    </row>
    <row r="3" spans="1:11" ht="15.75" thickBot="1">
      <c r="G3" s="10"/>
      <c r="I3" s="10" t="s">
        <v>850</v>
      </c>
    </row>
    <row r="4" spans="1:11" ht="14.1" customHeight="1">
      <c r="A4" s="398" t="s">
        <v>0</v>
      </c>
      <c r="B4" s="399" t="s">
        <v>1</v>
      </c>
      <c r="C4" s="400" t="s">
        <v>2</v>
      </c>
      <c r="D4" s="401"/>
      <c r="E4" s="98" t="s">
        <v>3</v>
      </c>
      <c r="F4" s="98" t="s">
        <v>307</v>
      </c>
      <c r="G4" s="128" t="s">
        <v>309</v>
      </c>
      <c r="H4" s="128" t="s">
        <v>311</v>
      </c>
      <c r="I4" s="140" t="s">
        <v>311</v>
      </c>
      <c r="K4" s="34"/>
    </row>
    <row r="5" spans="1:11" ht="14.1" customHeight="1">
      <c r="A5" s="402" t="s">
        <v>4</v>
      </c>
      <c r="B5" s="403" t="s">
        <v>5</v>
      </c>
      <c r="C5" s="451" t="s">
        <v>6</v>
      </c>
      <c r="D5" s="404" t="s">
        <v>7</v>
      </c>
      <c r="E5" s="100" t="s">
        <v>220</v>
      </c>
      <c r="F5" s="100" t="s">
        <v>314</v>
      </c>
      <c r="G5" s="129" t="s">
        <v>310</v>
      </c>
      <c r="H5" s="129" t="s">
        <v>312</v>
      </c>
      <c r="I5" s="141" t="s">
        <v>313</v>
      </c>
    </row>
    <row r="6" spans="1:11" ht="14.1" customHeight="1" thickBot="1">
      <c r="A6" s="405" t="s">
        <v>8</v>
      </c>
      <c r="B6" s="406" t="s">
        <v>9</v>
      </c>
      <c r="C6" s="407"/>
      <c r="D6" s="408"/>
      <c r="E6" s="111" t="s">
        <v>289</v>
      </c>
      <c r="F6" s="102">
        <v>45657</v>
      </c>
      <c r="G6" s="102">
        <v>45657</v>
      </c>
      <c r="H6" s="102" t="s">
        <v>200</v>
      </c>
      <c r="I6" s="409" t="s">
        <v>200</v>
      </c>
    </row>
    <row r="7" spans="1:11" ht="15.75">
      <c r="A7" s="410" t="s">
        <v>10</v>
      </c>
      <c r="B7" s="411"/>
      <c r="C7" s="412"/>
      <c r="D7" s="413"/>
      <c r="E7" s="414"/>
      <c r="F7" s="415"/>
      <c r="G7" s="415"/>
      <c r="H7" s="416"/>
      <c r="I7" s="311"/>
    </row>
    <row r="8" spans="1:11" ht="15" customHeight="1">
      <c r="A8" s="417" t="s">
        <v>255</v>
      </c>
      <c r="B8" s="1059" t="s">
        <v>596</v>
      </c>
      <c r="C8" s="1060"/>
      <c r="D8" s="418"/>
      <c r="E8" s="419">
        <f>E9+E18+E12+E15</f>
        <v>2505</v>
      </c>
      <c r="F8" s="420">
        <f>F9+F18+F12+F15</f>
        <v>2965.1</v>
      </c>
      <c r="G8" s="419">
        <f>G9+G18+G12+G15</f>
        <v>2959</v>
      </c>
      <c r="H8" s="130">
        <f>(G8/E8)*100</f>
        <v>118.12375249500997</v>
      </c>
      <c r="I8" s="131">
        <f>(G8/F8)*100</f>
        <v>99.794273380324441</v>
      </c>
    </row>
    <row r="9" spans="1:11" ht="15" customHeight="1">
      <c r="A9" s="421"/>
      <c r="B9" s="422"/>
      <c r="C9" s="423"/>
      <c r="D9" s="424" t="s">
        <v>136</v>
      </c>
      <c r="E9" s="159">
        <f>SUM(E10:E10)</f>
        <v>1160</v>
      </c>
      <c r="F9" s="425">
        <f>SUM(F10)</f>
        <v>1776</v>
      </c>
      <c r="G9" s="159">
        <f>SUM(G10:G10)</f>
        <v>1772</v>
      </c>
      <c r="H9" s="132">
        <f>(G9/E9)*100</f>
        <v>152.75862068965517</v>
      </c>
      <c r="I9" s="133">
        <f>(G9/F9)*100</f>
        <v>99.774774774774784</v>
      </c>
    </row>
    <row r="10" spans="1:11" ht="15" customHeight="1">
      <c r="A10" s="421"/>
      <c r="B10" s="422"/>
      <c r="C10" s="426" t="s">
        <v>526</v>
      </c>
      <c r="D10" s="427"/>
      <c r="E10" s="159">
        <v>1160</v>
      </c>
      <c r="F10" s="425">
        <v>1776</v>
      </c>
      <c r="G10" s="159">
        <v>1772</v>
      </c>
      <c r="H10" s="132">
        <f>(G10/E10)*100</f>
        <v>152.75862068965517</v>
      </c>
      <c r="I10" s="133">
        <f t="shared" ref="I10" si="0">(G10/F10)*100</f>
        <v>99.774774774774784</v>
      </c>
    </row>
    <row r="11" spans="1:11" ht="15" customHeight="1">
      <c r="A11" s="421"/>
      <c r="B11" s="422"/>
      <c r="C11" s="426"/>
      <c r="D11" s="428"/>
      <c r="E11" s="159"/>
      <c r="F11" s="425"/>
      <c r="G11" s="159"/>
      <c r="H11" s="132"/>
      <c r="I11" s="133"/>
    </row>
    <row r="12" spans="1:11" ht="15" customHeight="1">
      <c r="A12" s="421"/>
      <c r="B12" s="422"/>
      <c r="C12" s="426" t="s">
        <v>271</v>
      </c>
      <c r="D12" s="424" t="s">
        <v>719</v>
      </c>
      <c r="E12" s="159">
        <f>SUM(E13)</f>
        <v>1100</v>
      </c>
      <c r="F12" s="425">
        <f>SUM(F13)</f>
        <v>1166.0999999999999</v>
      </c>
      <c r="G12" s="159">
        <f>SUM(G13:G13)</f>
        <v>1165</v>
      </c>
      <c r="H12" s="132">
        <f t="shared" ref="H12:H19" si="1">(G12/E12)*100</f>
        <v>105.90909090909091</v>
      </c>
      <c r="I12" s="133">
        <f t="shared" ref="I12:I19" si="2">(G12/F12)*100</f>
        <v>99.905668467541389</v>
      </c>
    </row>
    <row r="13" spans="1:11" ht="15" customHeight="1">
      <c r="A13" s="421"/>
      <c r="B13" s="422"/>
      <c r="C13" s="426"/>
      <c r="D13" s="428"/>
      <c r="E13" s="159">
        <v>1100</v>
      </c>
      <c r="F13" s="425">
        <v>1166.0999999999999</v>
      </c>
      <c r="G13" s="159">
        <v>1165</v>
      </c>
      <c r="H13" s="132">
        <f t="shared" si="1"/>
        <v>105.90909090909091</v>
      </c>
      <c r="I13" s="133">
        <f t="shared" si="2"/>
        <v>99.905668467541389</v>
      </c>
    </row>
    <row r="14" spans="1:11" ht="15" customHeight="1">
      <c r="A14" s="421"/>
      <c r="B14" s="422"/>
      <c r="C14" s="426"/>
      <c r="D14" s="429"/>
      <c r="E14" s="159"/>
      <c r="F14" s="425"/>
      <c r="G14" s="159"/>
      <c r="H14" s="132"/>
      <c r="I14" s="133"/>
    </row>
    <row r="15" spans="1:11" ht="15" customHeight="1">
      <c r="A15" s="421"/>
      <c r="B15" s="422"/>
      <c r="C15" s="427" t="s">
        <v>284</v>
      </c>
      <c r="D15" s="430" t="s">
        <v>283</v>
      </c>
      <c r="E15" s="159">
        <f>SUM(E16)</f>
        <v>200</v>
      </c>
      <c r="F15" s="425">
        <f>SUM(F16)</f>
        <v>0</v>
      </c>
      <c r="G15" s="159">
        <f>SUM(G16)</f>
        <v>0</v>
      </c>
      <c r="H15" s="132">
        <f t="shared" si="1"/>
        <v>0</v>
      </c>
      <c r="I15" s="452" t="s">
        <v>273</v>
      </c>
    </row>
    <row r="16" spans="1:11" ht="15" customHeight="1">
      <c r="A16" s="421"/>
      <c r="B16" s="422"/>
      <c r="C16" s="426"/>
      <c r="D16" s="430"/>
      <c r="E16" s="159">
        <v>200</v>
      </c>
      <c r="F16" s="425">
        <v>0</v>
      </c>
      <c r="G16" s="159">
        <v>0</v>
      </c>
      <c r="H16" s="132">
        <f t="shared" ref="H16" si="3">(G16/E16)*100</f>
        <v>0</v>
      </c>
      <c r="I16" s="452" t="s">
        <v>273</v>
      </c>
    </row>
    <row r="17" spans="1:11" ht="15" customHeight="1">
      <c r="A17" s="421"/>
      <c r="B17" s="422"/>
      <c r="C17" s="426"/>
      <c r="D17" s="428"/>
      <c r="E17" s="159"/>
      <c r="F17" s="425"/>
      <c r="G17" s="159"/>
      <c r="H17" s="132"/>
      <c r="I17" s="133"/>
    </row>
    <row r="18" spans="1:11" ht="15" customHeight="1">
      <c r="A18" s="421"/>
      <c r="B18" s="422"/>
      <c r="C18" s="426"/>
      <c r="D18" s="424" t="s">
        <v>141</v>
      </c>
      <c r="E18" s="159">
        <f>SUM(E19)</f>
        <v>45</v>
      </c>
      <c r="F18" s="425">
        <f>SUM(F19)</f>
        <v>23</v>
      </c>
      <c r="G18" s="159">
        <f>SUM(G19)</f>
        <v>22</v>
      </c>
      <c r="H18" s="132">
        <f t="shared" si="1"/>
        <v>48.888888888888886</v>
      </c>
      <c r="I18" s="133">
        <f t="shared" si="2"/>
        <v>95.652173913043484</v>
      </c>
    </row>
    <row r="19" spans="1:11" ht="15" customHeight="1" thickBot="1">
      <c r="A19" s="421"/>
      <c r="B19" s="422"/>
      <c r="C19" s="426" t="s">
        <v>269</v>
      </c>
      <c r="D19" s="424" t="s">
        <v>270</v>
      </c>
      <c r="E19" s="159">
        <v>45</v>
      </c>
      <c r="F19" s="425">
        <v>23</v>
      </c>
      <c r="G19" s="450">
        <v>22</v>
      </c>
      <c r="H19" s="132">
        <f t="shared" si="1"/>
        <v>48.888888888888886</v>
      </c>
      <c r="I19" s="133">
        <f t="shared" si="2"/>
        <v>95.652173913043484</v>
      </c>
    </row>
    <row r="20" spans="1:11" ht="16.5" thickBot="1">
      <c r="A20" s="1036" t="s">
        <v>15</v>
      </c>
      <c r="B20" s="1037"/>
      <c r="C20" s="1038"/>
      <c r="D20" s="336"/>
      <c r="E20" s="856">
        <f>E8</f>
        <v>2505</v>
      </c>
      <c r="F20" s="857">
        <f>F8</f>
        <v>2965.1</v>
      </c>
      <c r="G20" s="871">
        <f>G8</f>
        <v>2959</v>
      </c>
      <c r="H20" s="838">
        <f>(G20/E20)*100</f>
        <v>118.12375249500997</v>
      </c>
      <c r="I20" s="839">
        <f t="shared" ref="I20" si="4">(G20/F20)*100</f>
        <v>99.794273380324441</v>
      </c>
    </row>
    <row r="21" spans="1:11" ht="15.75" thickBot="1"/>
    <row r="22" spans="1:11">
      <c r="A22" s="145" t="s">
        <v>0</v>
      </c>
      <c r="B22" s="98" t="s">
        <v>1</v>
      </c>
      <c r="C22" s="146" t="s">
        <v>2</v>
      </c>
      <c r="D22" s="147"/>
      <c r="E22" s="98" t="s">
        <v>3</v>
      </c>
      <c r="F22" s="98" t="s">
        <v>307</v>
      </c>
      <c r="G22" s="98" t="s">
        <v>309</v>
      </c>
      <c r="H22" s="98" t="s">
        <v>311</v>
      </c>
      <c r="I22" s="99" t="s">
        <v>311</v>
      </c>
      <c r="K22" s="191"/>
    </row>
    <row r="23" spans="1:11">
      <c r="A23" s="148" t="s">
        <v>4</v>
      </c>
      <c r="B23" s="100" t="s">
        <v>5</v>
      </c>
      <c r="C23" s="149" t="s">
        <v>6</v>
      </c>
      <c r="D23" s="150" t="s">
        <v>7</v>
      </c>
      <c r="E23" s="100" t="s">
        <v>220</v>
      </c>
      <c r="F23" s="100" t="s">
        <v>314</v>
      </c>
      <c r="G23" s="100" t="s">
        <v>310</v>
      </c>
      <c r="H23" s="100" t="s">
        <v>312</v>
      </c>
      <c r="I23" s="101" t="s">
        <v>313</v>
      </c>
    </row>
    <row r="24" spans="1:11" ht="15.75" thickBot="1">
      <c r="A24" s="151" t="s">
        <v>8</v>
      </c>
      <c r="B24" s="111" t="s">
        <v>9</v>
      </c>
      <c r="C24" s="152"/>
      <c r="D24" s="153"/>
      <c r="E24" s="111" t="s">
        <v>289</v>
      </c>
      <c r="F24" s="102">
        <v>45657</v>
      </c>
      <c r="G24" s="102">
        <v>45657</v>
      </c>
      <c r="H24" s="102" t="s">
        <v>200</v>
      </c>
      <c r="I24" s="103" t="s">
        <v>200</v>
      </c>
    </row>
    <row r="25" spans="1:11" ht="15.75">
      <c r="A25" s="154" t="s">
        <v>315</v>
      </c>
      <c r="B25" s="117"/>
      <c r="C25" s="155"/>
      <c r="D25" s="156"/>
      <c r="E25" s="115"/>
      <c r="F25" s="116"/>
      <c r="G25" s="115"/>
      <c r="H25" s="117"/>
      <c r="I25" s="118"/>
    </row>
    <row r="26" spans="1:11">
      <c r="A26" s="249" t="s">
        <v>255</v>
      </c>
      <c r="B26" s="1003" t="s">
        <v>378</v>
      </c>
      <c r="C26" s="1003"/>
      <c r="D26" s="1003"/>
      <c r="E26" s="250">
        <f>SUM(E27:E28)</f>
        <v>686</v>
      </c>
      <c r="F26" s="251">
        <f>SUM(F27:F32)</f>
        <v>3217.6</v>
      </c>
      <c r="G26" s="250">
        <f>SUM(G27:G32)</f>
        <v>2560</v>
      </c>
      <c r="H26" s="977">
        <f>G26/E26*100</f>
        <v>373.17784256559764</v>
      </c>
      <c r="I26" s="131">
        <f>(G26/F26)*100</f>
        <v>79.562406762804571</v>
      </c>
    </row>
    <row r="27" spans="1:11">
      <c r="A27" s="431" t="s">
        <v>255</v>
      </c>
      <c r="B27" s="432" t="s">
        <v>379</v>
      </c>
      <c r="C27" s="433" t="s">
        <v>380</v>
      </c>
      <c r="D27" s="434" t="s">
        <v>381</v>
      </c>
      <c r="E27" s="435">
        <v>686</v>
      </c>
      <c r="F27" s="436">
        <v>0</v>
      </c>
      <c r="G27" s="437">
        <v>0</v>
      </c>
      <c r="H27" s="978">
        <f t="shared" ref="H27" si="5">G27/E27*100</f>
        <v>0</v>
      </c>
      <c r="I27" s="452" t="s">
        <v>273</v>
      </c>
    </row>
    <row r="28" spans="1:11">
      <c r="A28" s="431" t="s">
        <v>255</v>
      </c>
      <c r="B28" s="432" t="s">
        <v>527</v>
      </c>
      <c r="C28" s="433" t="s">
        <v>528</v>
      </c>
      <c r="D28" s="434" t="s">
        <v>381</v>
      </c>
      <c r="E28" s="435">
        <v>0</v>
      </c>
      <c r="F28" s="436">
        <v>2000</v>
      </c>
      <c r="G28" s="437">
        <v>2000</v>
      </c>
      <c r="H28" s="979" t="s">
        <v>273</v>
      </c>
      <c r="I28" s="133">
        <f t="shared" ref="I28:I32" si="6">(G28/F28)*100</f>
        <v>100</v>
      </c>
    </row>
    <row r="29" spans="1:11">
      <c r="A29" s="431" t="s">
        <v>255</v>
      </c>
      <c r="B29" s="432" t="s">
        <v>614</v>
      </c>
      <c r="C29" s="433" t="s">
        <v>615</v>
      </c>
      <c r="D29" s="434" t="s">
        <v>381</v>
      </c>
      <c r="E29" s="435">
        <v>0</v>
      </c>
      <c r="F29" s="436">
        <v>60</v>
      </c>
      <c r="G29" s="437">
        <v>60</v>
      </c>
      <c r="H29" s="979" t="s">
        <v>273</v>
      </c>
      <c r="I29" s="133">
        <f t="shared" si="6"/>
        <v>100</v>
      </c>
    </row>
    <row r="30" spans="1:11" ht="26.25">
      <c r="A30" s="431" t="s">
        <v>255</v>
      </c>
      <c r="B30" s="432" t="s">
        <v>616</v>
      </c>
      <c r="C30" s="433" t="s">
        <v>617</v>
      </c>
      <c r="D30" s="434" t="s">
        <v>381</v>
      </c>
      <c r="E30" s="435">
        <v>0</v>
      </c>
      <c r="F30" s="436">
        <v>50</v>
      </c>
      <c r="G30" s="437">
        <v>50</v>
      </c>
      <c r="H30" s="979" t="s">
        <v>273</v>
      </c>
      <c r="I30" s="133">
        <f t="shared" si="6"/>
        <v>100</v>
      </c>
    </row>
    <row r="31" spans="1:11">
      <c r="A31" s="431" t="s">
        <v>255</v>
      </c>
      <c r="B31" s="432" t="s">
        <v>720</v>
      </c>
      <c r="C31" s="433" t="s">
        <v>721</v>
      </c>
      <c r="D31" s="434"/>
      <c r="E31" s="435">
        <v>0</v>
      </c>
      <c r="F31" s="436">
        <v>657.6</v>
      </c>
      <c r="G31" s="437">
        <v>0</v>
      </c>
      <c r="H31" s="979" t="s">
        <v>273</v>
      </c>
      <c r="I31" s="133">
        <f t="shared" si="6"/>
        <v>0</v>
      </c>
    </row>
    <row r="32" spans="1:11" ht="15.75" thickBot="1">
      <c r="A32" s="431" t="s">
        <v>255</v>
      </c>
      <c r="B32" s="432" t="s">
        <v>618</v>
      </c>
      <c r="C32" s="433" t="s">
        <v>619</v>
      </c>
      <c r="D32" s="434" t="s">
        <v>381</v>
      </c>
      <c r="E32" s="435">
        <v>0</v>
      </c>
      <c r="F32" s="436">
        <v>450</v>
      </c>
      <c r="G32" s="437">
        <v>450</v>
      </c>
      <c r="H32" s="979" t="s">
        <v>273</v>
      </c>
      <c r="I32" s="133">
        <f t="shared" si="6"/>
        <v>100</v>
      </c>
    </row>
    <row r="33" spans="1:9" ht="16.5" customHeight="1" thickBot="1">
      <c r="A33" s="252" t="s">
        <v>320</v>
      </c>
      <c r="B33" s="253"/>
      <c r="C33" s="253"/>
      <c r="D33" s="253"/>
      <c r="E33" s="254">
        <f>E26</f>
        <v>686</v>
      </c>
      <c r="F33" s="354">
        <f>F26</f>
        <v>3217.6</v>
      </c>
      <c r="G33" s="254">
        <f>G26</f>
        <v>2560</v>
      </c>
      <c r="H33" s="980">
        <f t="shared" ref="H33" si="7">G33/E33*100</f>
        <v>373.17784256559764</v>
      </c>
      <c r="I33" s="256">
        <f>G33/F33*100</f>
        <v>79.562406762804571</v>
      </c>
    </row>
    <row r="34" spans="1:9" ht="16.5" thickBot="1">
      <c r="A34" s="119"/>
      <c r="B34" s="119"/>
      <c r="C34" s="119"/>
      <c r="D34" s="119"/>
      <c r="E34" s="119"/>
      <c r="F34" s="120"/>
      <c r="G34" s="119"/>
      <c r="H34" s="121"/>
      <c r="I34" s="121"/>
    </row>
    <row r="35" spans="1:9" ht="16.5" thickBot="1">
      <c r="A35" s="438" t="s">
        <v>382</v>
      </c>
      <c r="B35" s="439"/>
      <c r="C35" s="440"/>
      <c r="D35" s="277"/>
      <c r="E35" s="278">
        <f>E20+E33</f>
        <v>3191</v>
      </c>
      <c r="F35" s="347">
        <f>F20+F33</f>
        <v>6182.7</v>
      </c>
      <c r="G35" s="278">
        <f>G20+G33</f>
        <v>5519</v>
      </c>
      <c r="H35" s="279">
        <f>(G35/E35)*100</f>
        <v>172.95518646192417</v>
      </c>
      <c r="I35" s="441">
        <f>(G35/F35)*100</f>
        <v>89.265207757128763</v>
      </c>
    </row>
  </sheetData>
  <mergeCells count="3">
    <mergeCell ref="B8:C8"/>
    <mergeCell ref="A20:C20"/>
    <mergeCell ref="B26:D26"/>
  </mergeCells>
  <printOptions horizontalCentered="1"/>
  <pageMargins left="0.51181102362204722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8E370-DBC0-4CE0-9BBA-C6A7F84196E7}">
  <dimension ref="A2:M87"/>
  <sheetViews>
    <sheetView topLeftCell="A62" zoomScaleNormal="100" workbookViewId="0">
      <selection activeCell="C69" sqref="C69"/>
    </sheetView>
  </sheetViews>
  <sheetFormatPr defaultRowHeight="15"/>
  <cols>
    <col min="1" max="1" width="8.140625" customWidth="1"/>
    <col min="2" max="2" width="14.85546875" customWidth="1"/>
    <col min="3" max="3" width="40.7109375" customWidth="1"/>
    <col min="4" max="4" width="39.85546875" customWidth="1"/>
    <col min="5" max="7" width="14.7109375" customWidth="1"/>
    <col min="10" max="10" width="6" customWidth="1"/>
    <col min="13" max="13" width="18" style="95" customWidth="1"/>
  </cols>
  <sheetData>
    <row r="2" spans="1:9" ht="15.75">
      <c r="A2" s="1064" t="s">
        <v>681</v>
      </c>
      <c r="B2" s="1064"/>
      <c r="C2" s="1064"/>
      <c r="D2" s="1064"/>
    </row>
    <row r="3" spans="1:9" ht="16.5" thickBot="1">
      <c r="A3" s="6"/>
      <c r="B3" s="6"/>
      <c r="C3" s="6"/>
      <c r="D3" s="6"/>
      <c r="G3" s="10"/>
      <c r="I3" s="10" t="s">
        <v>847</v>
      </c>
    </row>
    <row r="4" spans="1:9">
      <c r="A4" s="453" t="s">
        <v>0</v>
      </c>
      <c r="B4" s="98" t="s">
        <v>1</v>
      </c>
      <c r="C4" s="454" t="s">
        <v>2</v>
      </c>
      <c r="D4" s="147"/>
      <c r="E4" s="98" t="s">
        <v>3</v>
      </c>
      <c r="F4" s="98" t="s">
        <v>307</v>
      </c>
      <c r="G4" s="128" t="s">
        <v>309</v>
      </c>
      <c r="H4" s="455" t="s">
        <v>311</v>
      </c>
      <c r="I4" s="456" t="s">
        <v>311</v>
      </c>
    </row>
    <row r="5" spans="1:9">
      <c r="A5" s="457" t="s">
        <v>4</v>
      </c>
      <c r="B5" s="100" t="s">
        <v>5</v>
      </c>
      <c r="C5" s="191" t="s">
        <v>6</v>
      </c>
      <c r="D5" s="150" t="s">
        <v>7</v>
      </c>
      <c r="E5" s="100" t="s">
        <v>220</v>
      </c>
      <c r="F5" s="100" t="s">
        <v>314</v>
      </c>
      <c r="G5" s="129" t="s">
        <v>310</v>
      </c>
      <c r="H5" s="458" t="s">
        <v>312</v>
      </c>
      <c r="I5" s="459" t="s">
        <v>313</v>
      </c>
    </row>
    <row r="6" spans="1:9" ht="15.75" thickBot="1">
      <c r="A6" s="460" t="s">
        <v>8</v>
      </c>
      <c r="B6" s="111" t="s">
        <v>9</v>
      </c>
      <c r="C6" s="461"/>
      <c r="D6" s="153"/>
      <c r="E6" s="111" t="s">
        <v>289</v>
      </c>
      <c r="F6" s="102">
        <v>45657</v>
      </c>
      <c r="G6" s="102">
        <v>45657</v>
      </c>
      <c r="H6" s="462" t="s">
        <v>200</v>
      </c>
      <c r="I6" s="463" t="s">
        <v>200</v>
      </c>
    </row>
    <row r="7" spans="1:9" ht="15.75">
      <c r="A7" s="464" t="s">
        <v>10</v>
      </c>
      <c r="B7" s="177"/>
      <c r="C7" s="465"/>
      <c r="D7" s="466"/>
      <c r="E7" s="228"/>
      <c r="F7" s="228"/>
      <c r="G7" s="467"/>
      <c r="H7" s="468"/>
      <c r="I7" s="311"/>
    </row>
    <row r="8" spans="1:9">
      <c r="A8" s="469" t="s">
        <v>143</v>
      </c>
      <c r="B8" s="470" t="s">
        <v>189</v>
      </c>
      <c r="C8" s="471"/>
      <c r="D8" s="472"/>
      <c r="E8" s="473">
        <f>SUM(E9:E12)</f>
        <v>7490</v>
      </c>
      <c r="F8" s="474">
        <f>SUM(F9:F12)</f>
        <v>18011</v>
      </c>
      <c r="G8" s="473">
        <f>SUM(G9:G12)</f>
        <v>14258</v>
      </c>
      <c r="H8" s="130">
        <f>(G8/E8)*100</f>
        <v>190.36048064085446</v>
      </c>
      <c r="I8" s="131">
        <f>(G8/F8)*100</f>
        <v>79.162733884848151</v>
      </c>
    </row>
    <row r="9" spans="1:9" ht="15" customHeight="1">
      <c r="A9" s="475"/>
      <c r="B9" s="476"/>
      <c r="C9" s="477" t="s">
        <v>20</v>
      </c>
      <c r="D9" s="477" t="s">
        <v>144</v>
      </c>
      <c r="E9" s="478">
        <v>3950</v>
      </c>
      <c r="F9" s="479">
        <v>13825</v>
      </c>
      <c r="G9" s="478">
        <v>10159</v>
      </c>
      <c r="H9" s="132">
        <f t="shared" ref="H9:H14" si="0">(G9/E9)*100</f>
        <v>257.18987341772151</v>
      </c>
      <c r="I9" s="133">
        <f t="shared" ref="I9:I14" si="1">(G9/F9)*100</f>
        <v>73.482820976491865</v>
      </c>
    </row>
    <row r="10" spans="1:9" ht="27.75" customHeight="1">
      <c r="A10" s="480"/>
      <c r="B10" s="481"/>
      <c r="C10" s="482" t="s">
        <v>275</v>
      </c>
      <c r="D10" s="477" t="s">
        <v>144</v>
      </c>
      <c r="E10" s="483">
        <v>3340</v>
      </c>
      <c r="F10" s="484">
        <v>4066</v>
      </c>
      <c r="G10" s="483">
        <v>4066</v>
      </c>
      <c r="H10" s="132">
        <f t="shared" si="0"/>
        <v>121.73652694610779</v>
      </c>
      <c r="I10" s="133">
        <f t="shared" si="1"/>
        <v>100</v>
      </c>
    </row>
    <row r="11" spans="1:9" ht="15" customHeight="1">
      <c r="A11" s="480"/>
      <c r="B11" s="481"/>
      <c r="C11" s="482" t="s">
        <v>295</v>
      </c>
      <c r="D11" s="477" t="s">
        <v>144</v>
      </c>
      <c r="E11" s="483">
        <v>20</v>
      </c>
      <c r="F11" s="484">
        <v>20</v>
      </c>
      <c r="G11" s="483">
        <v>1</v>
      </c>
      <c r="H11" s="132">
        <f t="shared" si="0"/>
        <v>5</v>
      </c>
      <c r="I11" s="133">
        <f t="shared" si="1"/>
        <v>5</v>
      </c>
    </row>
    <row r="12" spans="1:9" ht="27" customHeight="1">
      <c r="A12" s="480"/>
      <c r="B12" s="481"/>
      <c r="C12" s="482" t="s">
        <v>306</v>
      </c>
      <c r="D12" s="477" t="s">
        <v>144</v>
      </c>
      <c r="E12" s="483">
        <v>180</v>
      </c>
      <c r="F12" s="484">
        <v>100</v>
      </c>
      <c r="G12" s="485">
        <v>32</v>
      </c>
      <c r="H12" s="132">
        <f t="shared" si="0"/>
        <v>17.777777777777779</v>
      </c>
      <c r="I12" s="133">
        <f t="shared" si="1"/>
        <v>32</v>
      </c>
    </row>
    <row r="13" spans="1:9">
      <c r="A13" s="480"/>
      <c r="B13" s="486"/>
      <c r="C13" s="482"/>
      <c r="D13" s="487"/>
      <c r="E13" s="485"/>
      <c r="F13" s="488"/>
      <c r="G13" s="489"/>
      <c r="H13" s="130"/>
      <c r="I13" s="131"/>
    </row>
    <row r="14" spans="1:9">
      <c r="A14" s="490" t="s">
        <v>287</v>
      </c>
      <c r="B14" s="1065" t="s">
        <v>286</v>
      </c>
      <c r="C14" s="1066"/>
      <c r="D14" s="491"/>
      <c r="E14" s="489">
        <f>SUM(E15)</f>
        <v>650</v>
      </c>
      <c r="F14" s="492">
        <f>SUM(F15)</f>
        <v>650</v>
      </c>
      <c r="G14" s="489">
        <f>SUM(G15)</f>
        <v>444</v>
      </c>
      <c r="H14" s="493">
        <f t="shared" si="0"/>
        <v>68.307692307692307</v>
      </c>
      <c r="I14" s="442">
        <f t="shared" si="1"/>
        <v>68.307692307692307</v>
      </c>
    </row>
    <row r="15" spans="1:9" ht="15.75" customHeight="1" thickBot="1">
      <c r="A15" s="494"/>
      <c r="B15" s="495"/>
      <c r="C15" s="496" t="s">
        <v>145</v>
      </c>
      <c r="D15" s="497" t="s">
        <v>146</v>
      </c>
      <c r="E15" s="478">
        <v>650</v>
      </c>
      <c r="F15" s="479">
        <v>650</v>
      </c>
      <c r="G15" s="284">
        <v>444</v>
      </c>
      <c r="H15" s="498">
        <f>(G15/E15)*100</f>
        <v>68.307692307692307</v>
      </c>
      <c r="I15" s="499">
        <f>(G15/F15)*100</f>
        <v>68.307692307692307</v>
      </c>
    </row>
    <row r="16" spans="1:9" ht="16.5" customHeight="1" thickBot="1">
      <c r="A16" s="1013" t="s">
        <v>15</v>
      </c>
      <c r="B16" s="1014"/>
      <c r="C16" s="1015"/>
      <c r="D16" s="269"/>
      <c r="E16" s="872">
        <f>E14+E8</f>
        <v>8140</v>
      </c>
      <c r="F16" s="873">
        <f>F14+F8</f>
        <v>18661</v>
      </c>
      <c r="G16" s="872">
        <f>G14+G8</f>
        <v>14702</v>
      </c>
      <c r="H16" s="337">
        <f>(G16/E16)*100</f>
        <v>180.61425061425061</v>
      </c>
      <c r="I16" s="847">
        <f>(G16/F16)*100</f>
        <v>78.784631048711219</v>
      </c>
    </row>
    <row r="17" spans="1:13" ht="15.75">
      <c r="A17" s="7"/>
      <c r="B17" s="7"/>
      <c r="C17" s="7"/>
      <c r="D17" s="7"/>
      <c r="E17" s="874"/>
      <c r="F17" s="875"/>
      <c r="G17" s="874"/>
      <c r="H17" s="876"/>
      <c r="I17" s="877"/>
    </row>
    <row r="18" spans="1:13" ht="16.5" thickBot="1">
      <c r="A18" s="7"/>
      <c r="B18" s="7"/>
      <c r="C18" s="7"/>
      <c r="D18" s="7"/>
      <c r="E18" s="13"/>
      <c r="F18" s="500"/>
      <c r="G18" s="501"/>
    </row>
    <row r="19" spans="1:13" s="9" customFormat="1" ht="12.75">
      <c r="A19" s="145" t="s">
        <v>0</v>
      </c>
      <c r="B19" s="98" t="s">
        <v>1</v>
      </c>
      <c r="C19" s="146" t="s">
        <v>2</v>
      </c>
      <c r="D19" s="147"/>
      <c r="E19" s="98" t="s">
        <v>3</v>
      </c>
      <c r="F19" s="98" t="s">
        <v>307</v>
      </c>
      <c r="G19" s="98" t="s">
        <v>309</v>
      </c>
      <c r="H19" s="98" t="s">
        <v>311</v>
      </c>
      <c r="I19" s="99" t="s">
        <v>311</v>
      </c>
      <c r="M19" s="96"/>
    </row>
    <row r="20" spans="1:13">
      <c r="A20" s="148" t="s">
        <v>4</v>
      </c>
      <c r="B20" s="100" t="s">
        <v>5</v>
      </c>
      <c r="C20" s="149" t="s">
        <v>6</v>
      </c>
      <c r="D20" s="150" t="s">
        <v>7</v>
      </c>
      <c r="E20" s="100" t="s">
        <v>220</v>
      </c>
      <c r="F20" s="100" t="s">
        <v>314</v>
      </c>
      <c r="G20" s="100" t="s">
        <v>310</v>
      </c>
      <c r="H20" s="100" t="s">
        <v>312</v>
      </c>
      <c r="I20" s="101" t="s">
        <v>313</v>
      </c>
      <c r="K20" s="9"/>
      <c r="L20" s="9"/>
      <c r="M20" s="96"/>
    </row>
    <row r="21" spans="1:13" ht="15.75" thickBot="1">
      <c r="A21" s="151" t="s">
        <v>8</v>
      </c>
      <c r="B21" s="111" t="s">
        <v>9</v>
      </c>
      <c r="C21" s="152"/>
      <c r="D21" s="153"/>
      <c r="E21" s="111" t="s">
        <v>289</v>
      </c>
      <c r="F21" s="102">
        <v>45657</v>
      </c>
      <c r="G21" s="102">
        <v>45657</v>
      </c>
      <c r="H21" s="102" t="s">
        <v>200</v>
      </c>
      <c r="I21" s="103" t="s">
        <v>200</v>
      </c>
      <c r="K21" s="9"/>
      <c r="L21" s="9"/>
      <c r="M21" s="96"/>
    </row>
    <row r="22" spans="1:13" ht="15.75" customHeight="1">
      <c r="A22" s="173" t="s">
        <v>315</v>
      </c>
      <c r="B22" s="174"/>
      <c r="C22" s="175"/>
      <c r="D22" s="176"/>
      <c r="E22" s="177"/>
      <c r="F22" s="178"/>
      <c r="G22" s="177"/>
      <c r="H22" s="174"/>
      <c r="I22" s="179"/>
      <c r="K22" s="9"/>
      <c r="L22" s="9"/>
      <c r="M22" s="96"/>
    </row>
    <row r="23" spans="1:13">
      <c r="A23" s="490" t="s">
        <v>143</v>
      </c>
      <c r="B23" s="1067" t="s">
        <v>189</v>
      </c>
      <c r="C23" s="1067"/>
      <c r="D23" s="1067"/>
      <c r="E23" s="250">
        <f>SUM(E24:E31)+SUM(E41:E62)+SUM(E69:E84)</f>
        <v>72382</v>
      </c>
      <c r="F23" s="251">
        <f>SUM(F24:F31)+SUM(F41:F62)+SUM(F69:F84)</f>
        <v>174115</v>
      </c>
      <c r="G23" s="250">
        <f>SUM(G24:G31)+SUM(G41:G62)+SUM(G69:G84)</f>
        <v>55829</v>
      </c>
      <c r="H23" s="318">
        <f t="shared" ref="H23:H41" si="2">(G23/E23)*100</f>
        <v>77.131054682103283</v>
      </c>
      <c r="I23" s="131">
        <f>(G23/F23)*100</f>
        <v>32.06444016885392</v>
      </c>
      <c r="K23" s="9"/>
      <c r="L23" s="9"/>
      <c r="M23" s="96"/>
    </row>
    <row r="24" spans="1:13" ht="24.95" customHeight="1">
      <c r="A24" s="502" t="s">
        <v>143</v>
      </c>
      <c r="B24" s="503" t="s">
        <v>433</v>
      </c>
      <c r="C24" s="504" t="s">
        <v>581</v>
      </c>
      <c r="D24" s="477" t="s">
        <v>431</v>
      </c>
      <c r="E24" s="136">
        <v>4500</v>
      </c>
      <c r="F24" s="505">
        <v>4500</v>
      </c>
      <c r="G24" s="136">
        <v>4394</v>
      </c>
      <c r="H24" s="168">
        <f t="shared" si="2"/>
        <v>97.644444444444446</v>
      </c>
      <c r="I24" s="133">
        <f>(G24/F24)*100</f>
        <v>97.644444444444446</v>
      </c>
    </row>
    <row r="25" spans="1:13" ht="24.95" customHeight="1">
      <c r="A25" s="502" t="s">
        <v>143</v>
      </c>
      <c r="B25" s="291" t="s">
        <v>386</v>
      </c>
      <c r="C25" s="504" t="s">
        <v>597</v>
      </c>
      <c r="D25" s="477" t="s">
        <v>431</v>
      </c>
      <c r="E25" s="136">
        <v>7200</v>
      </c>
      <c r="F25" s="505">
        <v>7481</v>
      </c>
      <c r="G25" s="136">
        <v>7473</v>
      </c>
      <c r="H25" s="168">
        <f t="shared" si="2"/>
        <v>103.79166666666666</v>
      </c>
      <c r="I25" s="133">
        <f>(G25/F25)*100</f>
        <v>99.893062424809514</v>
      </c>
    </row>
    <row r="26" spans="1:13" ht="15" customHeight="1">
      <c r="A26" s="502" t="s">
        <v>143</v>
      </c>
      <c r="B26" s="506" t="s">
        <v>384</v>
      </c>
      <c r="C26" s="504" t="s">
        <v>682</v>
      </c>
      <c r="D26" s="477" t="s">
        <v>431</v>
      </c>
      <c r="E26" s="136">
        <v>6000</v>
      </c>
      <c r="F26" s="505">
        <v>6000</v>
      </c>
      <c r="G26" s="136">
        <v>5317</v>
      </c>
      <c r="H26" s="168">
        <f t="shared" si="2"/>
        <v>88.61666666666666</v>
      </c>
      <c r="I26" s="133">
        <f t="shared" ref="I26:I41" si="3">(G26/F26)*100</f>
        <v>88.61666666666666</v>
      </c>
    </row>
    <row r="27" spans="1:13" ht="15" customHeight="1">
      <c r="A27" s="502" t="s">
        <v>143</v>
      </c>
      <c r="B27" s="506" t="s">
        <v>385</v>
      </c>
      <c r="C27" s="504" t="s">
        <v>683</v>
      </c>
      <c r="D27" s="477" t="s">
        <v>431</v>
      </c>
      <c r="E27" s="136">
        <v>6000</v>
      </c>
      <c r="F27" s="505">
        <v>6000</v>
      </c>
      <c r="G27" s="136">
        <v>200</v>
      </c>
      <c r="H27" s="168">
        <f t="shared" si="2"/>
        <v>3.3333333333333335</v>
      </c>
      <c r="I27" s="133">
        <f t="shared" si="3"/>
        <v>3.3333333333333335</v>
      </c>
    </row>
    <row r="28" spans="1:13" ht="23.25" customHeight="1">
      <c r="A28" s="502" t="s">
        <v>143</v>
      </c>
      <c r="B28" s="503" t="s">
        <v>437</v>
      </c>
      <c r="C28" s="504" t="s">
        <v>582</v>
      </c>
      <c r="D28" s="477" t="s">
        <v>431</v>
      </c>
      <c r="E28" s="136">
        <v>2000</v>
      </c>
      <c r="F28" s="505">
        <v>2000</v>
      </c>
      <c r="G28" s="136">
        <v>0</v>
      </c>
      <c r="H28" s="168">
        <f t="shared" si="2"/>
        <v>0</v>
      </c>
      <c r="I28" s="133">
        <f t="shared" si="3"/>
        <v>0</v>
      </c>
    </row>
    <row r="29" spans="1:13" ht="15" customHeight="1">
      <c r="A29" s="502" t="s">
        <v>143</v>
      </c>
      <c r="B29" s="507" t="s">
        <v>395</v>
      </c>
      <c r="C29" s="504" t="s">
        <v>684</v>
      </c>
      <c r="D29" s="477" t="s">
        <v>431</v>
      </c>
      <c r="E29" s="136">
        <v>437</v>
      </c>
      <c r="F29" s="505">
        <v>437</v>
      </c>
      <c r="G29" s="136">
        <v>436</v>
      </c>
      <c r="H29" s="168">
        <f t="shared" si="2"/>
        <v>99.77116704805492</v>
      </c>
      <c r="I29" s="133">
        <f t="shared" si="3"/>
        <v>99.77116704805492</v>
      </c>
    </row>
    <row r="30" spans="1:13" ht="24.95" customHeight="1">
      <c r="A30" s="502" t="s">
        <v>143</v>
      </c>
      <c r="B30" s="503" t="s">
        <v>443</v>
      </c>
      <c r="C30" s="504" t="s">
        <v>580</v>
      </c>
      <c r="D30" s="477" t="s">
        <v>431</v>
      </c>
      <c r="E30" s="136">
        <v>1900</v>
      </c>
      <c r="F30" s="505">
        <v>0</v>
      </c>
      <c r="G30" s="274">
        <v>0</v>
      </c>
      <c r="H30" s="168">
        <f t="shared" si="2"/>
        <v>0</v>
      </c>
      <c r="I30" s="184" t="s">
        <v>273</v>
      </c>
    </row>
    <row r="31" spans="1:13" ht="15" customHeight="1" thickBot="1">
      <c r="A31" s="523" t="s">
        <v>143</v>
      </c>
      <c r="B31" s="524" t="s">
        <v>444</v>
      </c>
      <c r="C31" s="525" t="s">
        <v>861</v>
      </c>
      <c r="D31" s="526" t="s">
        <v>431</v>
      </c>
      <c r="E31" s="527">
        <v>800</v>
      </c>
      <c r="F31" s="528">
        <v>0</v>
      </c>
      <c r="G31" s="529">
        <v>0</v>
      </c>
      <c r="H31" s="530">
        <f t="shared" si="2"/>
        <v>0</v>
      </c>
      <c r="I31" s="908" t="s">
        <v>273</v>
      </c>
    </row>
    <row r="32" spans="1:13" ht="15" customHeight="1">
      <c r="A32" s="508"/>
      <c r="B32" s="509"/>
      <c r="C32" s="510"/>
      <c r="D32" s="511"/>
      <c r="E32" s="144"/>
      <c r="F32" s="512"/>
      <c r="G32" s="164"/>
      <c r="H32" s="513"/>
      <c r="I32" s="165"/>
    </row>
    <row r="33" spans="1:9" ht="15" customHeight="1">
      <c r="A33" s="508"/>
      <c r="B33" s="509"/>
      <c r="C33" s="510"/>
      <c r="D33" s="511"/>
      <c r="E33" s="144"/>
      <c r="F33" s="512"/>
      <c r="G33" s="164"/>
      <c r="H33" s="513"/>
      <c r="I33" s="165"/>
    </row>
    <row r="34" spans="1:9" ht="15" customHeight="1">
      <c r="A34" s="508"/>
      <c r="B34" s="509"/>
      <c r="C34" s="510"/>
      <c r="D34" s="511"/>
      <c r="E34" s="144"/>
      <c r="F34" s="512"/>
      <c r="G34" s="164"/>
      <c r="H34" s="513"/>
      <c r="I34" s="165"/>
    </row>
    <row r="35" spans="1:9" ht="15" customHeight="1" thickBot="1">
      <c r="A35" s="508"/>
      <c r="B35" s="509"/>
      <c r="C35" s="510"/>
      <c r="D35" s="511"/>
      <c r="E35" s="144"/>
      <c r="F35" s="512"/>
      <c r="G35" s="164"/>
      <c r="H35" s="513"/>
      <c r="I35" s="10" t="s">
        <v>848</v>
      </c>
    </row>
    <row r="36" spans="1:9" ht="15" customHeight="1">
      <c r="A36" s="145" t="s">
        <v>0</v>
      </c>
      <c r="B36" s="98" t="s">
        <v>1</v>
      </c>
      <c r="C36" s="146" t="s">
        <v>2</v>
      </c>
      <c r="D36" s="147"/>
      <c r="E36" s="98" t="s">
        <v>3</v>
      </c>
      <c r="F36" s="98" t="s">
        <v>307</v>
      </c>
      <c r="G36" s="98" t="s">
        <v>309</v>
      </c>
      <c r="H36" s="98" t="s">
        <v>311</v>
      </c>
      <c r="I36" s="99" t="s">
        <v>311</v>
      </c>
    </row>
    <row r="37" spans="1:9" ht="15" customHeight="1">
      <c r="A37" s="148" t="s">
        <v>4</v>
      </c>
      <c r="B37" s="100" t="s">
        <v>5</v>
      </c>
      <c r="C37" s="149" t="s">
        <v>6</v>
      </c>
      <c r="D37" s="150" t="s">
        <v>7</v>
      </c>
      <c r="E37" s="100" t="s">
        <v>220</v>
      </c>
      <c r="F37" s="100" t="s">
        <v>314</v>
      </c>
      <c r="G37" s="100" t="s">
        <v>310</v>
      </c>
      <c r="H37" s="100" t="s">
        <v>312</v>
      </c>
      <c r="I37" s="101" t="s">
        <v>313</v>
      </c>
    </row>
    <row r="38" spans="1:9" ht="21" customHeight="1" thickBot="1">
      <c r="A38" s="151" t="s">
        <v>8</v>
      </c>
      <c r="B38" s="111" t="s">
        <v>9</v>
      </c>
      <c r="C38" s="152"/>
      <c r="D38" s="153"/>
      <c r="E38" s="111" t="s">
        <v>289</v>
      </c>
      <c r="F38" s="102">
        <v>45657</v>
      </c>
      <c r="G38" s="102">
        <v>45657</v>
      </c>
      <c r="H38" s="102" t="s">
        <v>200</v>
      </c>
      <c r="I38" s="103" t="s">
        <v>200</v>
      </c>
    </row>
    <row r="39" spans="1:9" ht="15.75" customHeight="1">
      <c r="A39" s="173" t="s">
        <v>315</v>
      </c>
      <c r="B39" s="174"/>
      <c r="C39" s="175"/>
      <c r="D39" s="176"/>
      <c r="E39" s="177"/>
      <c r="F39" s="178"/>
      <c r="G39" s="177"/>
      <c r="H39" s="174"/>
      <c r="I39" s="179"/>
    </row>
    <row r="40" spans="1:9" ht="15.75" customHeight="1">
      <c r="A40" s="249" t="s">
        <v>143</v>
      </c>
      <c r="B40" s="1068" t="s">
        <v>189</v>
      </c>
      <c r="C40" s="1068"/>
      <c r="D40" s="1068"/>
      <c r="E40" s="143"/>
      <c r="F40" s="514"/>
      <c r="G40" s="166"/>
      <c r="H40" s="515"/>
      <c r="I40" s="516"/>
    </row>
    <row r="41" spans="1:9" ht="23.25" customHeight="1">
      <c r="A41" s="502" t="s">
        <v>143</v>
      </c>
      <c r="B41" s="922" t="s">
        <v>445</v>
      </c>
      <c r="C41" s="923" t="s">
        <v>583</v>
      </c>
      <c r="D41" s="487" t="s">
        <v>431</v>
      </c>
      <c r="E41" s="143">
        <v>700</v>
      </c>
      <c r="F41" s="514">
        <v>700</v>
      </c>
      <c r="G41" s="166">
        <v>0</v>
      </c>
      <c r="H41" s="518">
        <f t="shared" si="2"/>
        <v>0</v>
      </c>
      <c r="I41" s="189">
        <f t="shared" si="3"/>
        <v>0</v>
      </c>
    </row>
    <row r="42" spans="1:9" ht="15" customHeight="1">
      <c r="A42" s="517" t="s">
        <v>143</v>
      </c>
      <c r="B42" s="506" t="s">
        <v>383</v>
      </c>
      <c r="C42" s="292" t="s">
        <v>685</v>
      </c>
      <c r="D42" s="477" t="s">
        <v>431</v>
      </c>
      <c r="E42" s="143">
        <v>2675</v>
      </c>
      <c r="F42" s="514">
        <v>12832.4</v>
      </c>
      <c r="G42" s="143">
        <v>6674</v>
      </c>
      <c r="H42" s="168">
        <f>(G42/E42)*100</f>
        <v>249.49532710280374</v>
      </c>
      <c r="I42" s="133">
        <f>(G42/F42)*100</f>
        <v>52.008977276269441</v>
      </c>
    </row>
    <row r="43" spans="1:9" ht="15" customHeight="1">
      <c r="A43" s="519" t="s">
        <v>143</v>
      </c>
      <c r="B43" s="924" t="s">
        <v>448</v>
      </c>
      <c r="C43" s="520" t="s">
        <v>446</v>
      </c>
      <c r="D43" s="477" t="s">
        <v>431</v>
      </c>
      <c r="E43" s="136">
        <v>0</v>
      </c>
      <c r="F43" s="505">
        <v>12749</v>
      </c>
      <c r="G43" s="214">
        <v>12495</v>
      </c>
      <c r="H43" s="243" t="s">
        <v>273</v>
      </c>
      <c r="I43" s="133">
        <f>(G43/F43)*100</f>
        <v>98.007686877402151</v>
      </c>
    </row>
    <row r="44" spans="1:9" ht="15" customHeight="1">
      <c r="A44" s="519" t="s">
        <v>143</v>
      </c>
      <c r="B44" s="924" t="s">
        <v>449</v>
      </c>
      <c r="C44" s="520" t="s">
        <v>507</v>
      </c>
      <c r="D44" s="477" t="s">
        <v>431</v>
      </c>
      <c r="E44" s="136">
        <v>0</v>
      </c>
      <c r="F44" s="505">
        <v>1792</v>
      </c>
      <c r="G44" s="214">
        <v>1645</v>
      </c>
      <c r="H44" s="243" t="s">
        <v>273</v>
      </c>
      <c r="I44" s="133">
        <f>(G44/F44)*100</f>
        <v>91.796875</v>
      </c>
    </row>
    <row r="45" spans="1:9" ht="24" customHeight="1">
      <c r="A45" s="519" t="s">
        <v>143</v>
      </c>
      <c r="B45" s="924" t="s">
        <v>722</v>
      </c>
      <c r="C45" s="520" t="s">
        <v>723</v>
      </c>
      <c r="D45" s="477" t="s">
        <v>431</v>
      </c>
      <c r="E45" s="136">
        <v>0</v>
      </c>
      <c r="F45" s="505">
        <v>604</v>
      </c>
      <c r="G45" s="214">
        <v>604</v>
      </c>
      <c r="H45" s="243" t="s">
        <v>273</v>
      </c>
      <c r="I45" s="133">
        <f>(G45/F45)*100</f>
        <v>100</v>
      </c>
    </row>
    <row r="46" spans="1:9" ht="23.1" customHeight="1">
      <c r="A46" s="519" t="s">
        <v>143</v>
      </c>
      <c r="B46" s="924" t="s">
        <v>724</v>
      </c>
      <c r="C46" s="520" t="s">
        <v>873</v>
      </c>
      <c r="D46" s="477" t="s">
        <v>431</v>
      </c>
      <c r="E46" s="136">
        <v>0</v>
      </c>
      <c r="F46" s="505">
        <v>240</v>
      </c>
      <c r="G46" s="214">
        <v>0</v>
      </c>
      <c r="H46" s="521" t="s">
        <v>273</v>
      </c>
      <c r="I46" s="133">
        <f>(G46/F46)*100</f>
        <v>0</v>
      </c>
    </row>
    <row r="47" spans="1:9" ht="23.45" customHeight="1">
      <c r="A47" s="519" t="s">
        <v>143</v>
      </c>
      <c r="B47" s="924" t="s">
        <v>396</v>
      </c>
      <c r="C47" s="520" t="s">
        <v>686</v>
      </c>
      <c r="D47" s="925" t="s">
        <v>432</v>
      </c>
      <c r="E47" s="437">
        <v>3400</v>
      </c>
      <c r="F47" s="180">
        <v>3155</v>
      </c>
      <c r="G47" s="437">
        <v>3155</v>
      </c>
      <c r="H47" s="293">
        <f t="shared" ref="H47:H48" si="4">(G47/E47)*100</f>
        <v>92.794117647058826</v>
      </c>
      <c r="I47" s="218">
        <f t="shared" ref="I47:I57" si="5">(G47/F47)*100</f>
        <v>100</v>
      </c>
    </row>
    <row r="48" spans="1:9" ht="23.45" customHeight="1">
      <c r="A48" s="502" t="s">
        <v>143</v>
      </c>
      <c r="B48" s="503" t="s">
        <v>438</v>
      </c>
      <c r="C48" s="504" t="s">
        <v>584</v>
      </c>
      <c r="D48" s="477" t="s">
        <v>432</v>
      </c>
      <c r="E48" s="136">
        <v>100</v>
      </c>
      <c r="F48" s="505">
        <v>0</v>
      </c>
      <c r="G48" s="136">
        <v>0</v>
      </c>
      <c r="H48" s="168">
        <f t="shared" si="4"/>
        <v>0</v>
      </c>
      <c r="I48" s="184" t="s">
        <v>273</v>
      </c>
    </row>
    <row r="49" spans="1:9" ht="23.45" customHeight="1">
      <c r="A49" s="502" t="s">
        <v>143</v>
      </c>
      <c r="B49" s="503" t="s">
        <v>440</v>
      </c>
      <c r="C49" s="504" t="s">
        <v>598</v>
      </c>
      <c r="D49" s="477" t="s">
        <v>432</v>
      </c>
      <c r="E49" s="143">
        <v>1000</v>
      </c>
      <c r="F49" s="514">
        <v>1000</v>
      </c>
      <c r="G49" s="143">
        <v>42</v>
      </c>
      <c r="H49" s="132">
        <f>(G49/E49)*100</f>
        <v>4.2</v>
      </c>
      <c r="I49" s="133">
        <f t="shared" si="5"/>
        <v>4.2</v>
      </c>
    </row>
    <row r="50" spans="1:9" ht="23.45" customHeight="1">
      <c r="A50" s="502" t="s">
        <v>143</v>
      </c>
      <c r="B50" s="503" t="s">
        <v>442</v>
      </c>
      <c r="C50" s="504" t="s">
        <v>599</v>
      </c>
      <c r="D50" s="477" t="s">
        <v>432</v>
      </c>
      <c r="E50" s="143">
        <v>4000</v>
      </c>
      <c r="F50" s="514">
        <v>1000</v>
      </c>
      <c r="G50" s="143">
        <v>0</v>
      </c>
      <c r="H50" s="132">
        <f>(G50/E50)*100</f>
        <v>0</v>
      </c>
      <c r="I50" s="133">
        <f>(G50/F50)*100</f>
        <v>0</v>
      </c>
    </row>
    <row r="51" spans="1:9" ht="23.45" customHeight="1">
      <c r="A51" s="519" t="s">
        <v>143</v>
      </c>
      <c r="B51" s="924" t="s">
        <v>573</v>
      </c>
      <c r="C51" s="520" t="s">
        <v>585</v>
      </c>
      <c r="D51" s="477" t="s">
        <v>432</v>
      </c>
      <c r="E51" s="437">
        <v>0</v>
      </c>
      <c r="F51" s="180">
        <v>95</v>
      </c>
      <c r="G51" s="214">
        <v>0</v>
      </c>
      <c r="H51" s="243" t="s">
        <v>273</v>
      </c>
      <c r="I51" s="133">
        <f t="shared" si="5"/>
        <v>0</v>
      </c>
    </row>
    <row r="52" spans="1:9" ht="23.45" customHeight="1">
      <c r="A52" s="519" t="s">
        <v>143</v>
      </c>
      <c r="B52" s="924" t="s">
        <v>574</v>
      </c>
      <c r="C52" s="520" t="s">
        <v>687</v>
      </c>
      <c r="D52" s="477" t="s">
        <v>432</v>
      </c>
      <c r="E52" s="437">
        <v>0</v>
      </c>
      <c r="F52" s="180">
        <v>22000</v>
      </c>
      <c r="G52" s="214">
        <v>0</v>
      </c>
      <c r="H52" s="243" t="s">
        <v>273</v>
      </c>
      <c r="I52" s="133">
        <f>(G52/F52)*100</f>
        <v>0</v>
      </c>
    </row>
    <row r="53" spans="1:9" ht="39" customHeight="1">
      <c r="A53" s="519" t="s">
        <v>143</v>
      </c>
      <c r="B53" s="924" t="s">
        <v>575</v>
      </c>
      <c r="C53" s="520" t="s">
        <v>688</v>
      </c>
      <c r="D53" s="477" t="s">
        <v>432</v>
      </c>
      <c r="E53" s="437">
        <v>0</v>
      </c>
      <c r="F53" s="180">
        <v>25000</v>
      </c>
      <c r="G53" s="214">
        <v>0</v>
      </c>
      <c r="H53" s="243" t="s">
        <v>273</v>
      </c>
      <c r="I53" s="133">
        <f t="shared" si="5"/>
        <v>0</v>
      </c>
    </row>
    <row r="54" spans="1:9" ht="15" customHeight="1">
      <c r="A54" s="519" t="s">
        <v>143</v>
      </c>
      <c r="B54" s="924" t="s">
        <v>373</v>
      </c>
      <c r="C54" s="520" t="s">
        <v>506</v>
      </c>
      <c r="D54" s="477" t="s">
        <v>432</v>
      </c>
      <c r="E54" s="136">
        <v>0</v>
      </c>
      <c r="F54" s="505">
        <v>15000</v>
      </c>
      <c r="G54" s="214">
        <v>748</v>
      </c>
      <c r="H54" s="243" t="s">
        <v>273</v>
      </c>
      <c r="I54" s="133">
        <f t="shared" si="5"/>
        <v>4.9866666666666664</v>
      </c>
    </row>
    <row r="55" spans="1:9" ht="15" customHeight="1">
      <c r="A55" s="519" t="s">
        <v>143</v>
      </c>
      <c r="B55" s="924" t="s">
        <v>450</v>
      </c>
      <c r="C55" s="520" t="s">
        <v>451</v>
      </c>
      <c r="D55" s="477" t="s">
        <v>432</v>
      </c>
      <c r="E55" s="136">
        <v>0</v>
      </c>
      <c r="F55" s="505">
        <v>485</v>
      </c>
      <c r="G55" s="89">
        <v>482</v>
      </c>
      <c r="H55" s="243" t="s">
        <v>273</v>
      </c>
      <c r="I55" s="133">
        <f>(G55/F55)*100</f>
        <v>99.381443298969074</v>
      </c>
    </row>
    <row r="56" spans="1:9" ht="23.45" customHeight="1">
      <c r="A56" s="502" t="s">
        <v>143</v>
      </c>
      <c r="B56" s="291" t="s">
        <v>447</v>
      </c>
      <c r="C56" s="520" t="s">
        <v>883</v>
      </c>
      <c r="D56" s="477" t="s">
        <v>432</v>
      </c>
      <c r="E56" s="143">
        <v>12000</v>
      </c>
      <c r="F56" s="514">
        <v>0</v>
      </c>
      <c r="G56" s="143">
        <v>0</v>
      </c>
      <c r="H56" s="132">
        <f t="shared" ref="H56" si="6">(G56/E56)*100</f>
        <v>0</v>
      </c>
      <c r="I56" s="184" t="s">
        <v>273</v>
      </c>
    </row>
    <row r="57" spans="1:9" ht="23.45" customHeight="1">
      <c r="A57" s="997" t="s">
        <v>143</v>
      </c>
      <c r="B57" s="503" t="s">
        <v>881</v>
      </c>
      <c r="C57" s="590" t="s">
        <v>882</v>
      </c>
      <c r="D57" s="998" t="s">
        <v>432</v>
      </c>
      <c r="E57" s="754">
        <v>0</v>
      </c>
      <c r="F57" s="999">
        <v>9532</v>
      </c>
      <c r="G57" s="754">
        <v>58</v>
      </c>
      <c r="H57" s="243" t="s">
        <v>273</v>
      </c>
      <c r="I57" s="133">
        <f t="shared" si="5"/>
        <v>0.60847671002937476</v>
      </c>
    </row>
    <row r="58" spans="1:9" ht="23.45" customHeight="1">
      <c r="A58" s="519" t="s">
        <v>143</v>
      </c>
      <c r="B58" s="924" t="s">
        <v>576</v>
      </c>
      <c r="C58" s="520" t="s">
        <v>606</v>
      </c>
      <c r="D58" s="477" t="s">
        <v>432</v>
      </c>
      <c r="E58" s="437">
        <v>0</v>
      </c>
      <c r="F58" s="180">
        <v>500</v>
      </c>
      <c r="G58" s="214">
        <v>454</v>
      </c>
      <c r="H58" s="243" t="s">
        <v>273</v>
      </c>
      <c r="I58" s="133">
        <f t="shared" ref="I58:I62" si="7">(G58/F58)*100</f>
        <v>90.8</v>
      </c>
    </row>
    <row r="59" spans="1:9" ht="23.45" customHeight="1">
      <c r="A59" s="519" t="s">
        <v>143</v>
      </c>
      <c r="B59" s="924" t="s">
        <v>623</v>
      </c>
      <c r="C59" s="520" t="s">
        <v>874</v>
      </c>
      <c r="D59" s="477" t="s">
        <v>432</v>
      </c>
      <c r="E59" s="437">
        <v>0</v>
      </c>
      <c r="F59" s="180">
        <v>171.3</v>
      </c>
      <c r="G59" s="214">
        <v>171</v>
      </c>
      <c r="H59" s="243" t="s">
        <v>273</v>
      </c>
      <c r="I59" s="133">
        <f t="shared" si="7"/>
        <v>99.8248686514886</v>
      </c>
    </row>
    <row r="60" spans="1:9" ht="23.45" customHeight="1">
      <c r="A60" s="519" t="s">
        <v>143</v>
      </c>
      <c r="B60" s="924" t="s">
        <v>624</v>
      </c>
      <c r="C60" s="520" t="s">
        <v>620</v>
      </c>
      <c r="D60" s="477" t="s">
        <v>432</v>
      </c>
      <c r="E60" s="437">
        <v>0</v>
      </c>
      <c r="F60" s="180">
        <v>264</v>
      </c>
      <c r="G60" s="214">
        <v>264</v>
      </c>
      <c r="H60" s="243" t="s">
        <v>273</v>
      </c>
      <c r="I60" s="133">
        <f t="shared" si="7"/>
        <v>100</v>
      </c>
    </row>
    <row r="61" spans="1:9" ht="23.45" customHeight="1">
      <c r="A61" s="519" t="s">
        <v>143</v>
      </c>
      <c r="B61" s="924" t="s">
        <v>625</v>
      </c>
      <c r="C61" s="520" t="s">
        <v>621</v>
      </c>
      <c r="D61" s="477" t="s">
        <v>432</v>
      </c>
      <c r="E61" s="437">
        <v>0</v>
      </c>
      <c r="F61" s="180">
        <v>2359.5</v>
      </c>
      <c r="G61" s="214">
        <v>0</v>
      </c>
      <c r="H61" s="243" t="s">
        <v>273</v>
      </c>
      <c r="I61" s="133">
        <f t="shared" si="7"/>
        <v>0</v>
      </c>
    </row>
    <row r="62" spans="1:9" ht="23.45" customHeight="1" thickBot="1">
      <c r="A62" s="523" t="s">
        <v>143</v>
      </c>
      <c r="B62" s="524" t="s">
        <v>626</v>
      </c>
      <c r="C62" s="525" t="s">
        <v>622</v>
      </c>
      <c r="D62" s="526" t="s">
        <v>432</v>
      </c>
      <c r="E62" s="527">
        <v>0</v>
      </c>
      <c r="F62" s="528">
        <f>7650+900</f>
        <v>8550</v>
      </c>
      <c r="G62" s="529">
        <v>0</v>
      </c>
      <c r="H62" s="926" t="s">
        <v>273</v>
      </c>
      <c r="I62" s="393">
        <f t="shared" si="7"/>
        <v>0</v>
      </c>
    </row>
    <row r="63" spans="1:9" ht="15" customHeight="1" thickBot="1">
      <c r="A63" s="508"/>
      <c r="B63" s="509"/>
      <c r="C63" s="510"/>
      <c r="D63" s="511"/>
      <c r="E63" s="144"/>
      <c r="F63" s="512"/>
      <c r="G63" s="164"/>
      <c r="H63" s="927"/>
      <c r="I63" s="10" t="s">
        <v>849</v>
      </c>
    </row>
    <row r="64" spans="1:9" ht="15" customHeight="1">
      <c r="A64" s="145" t="s">
        <v>0</v>
      </c>
      <c r="B64" s="98" t="s">
        <v>1</v>
      </c>
      <c r="C64" s="146" t="s">
        <v>2</v>
      </c>
      <c r="D64" s="147"/>
      <c r="E64" s="98" t="s">
        <v>3</v>
      </c>
      <c r="F64" s="98" t="s">
        <v>307</v>
      </c>
      <c r="G64" s="98" t="s">
        <v>309</v>
      </c>
      <c r="H64" s="98" t="s">
        <v>311</v>
      </c>
      <c r="I64" s="99" t="s">
        <v>311</v>
      </c>
    </row>
    <row r="65" spans="1:9" ht="15" customHeight="1">
      <c r="A65" s="148" t="s">
        <v>4</v>
      </c>
      <c r="B65" s="100" t="s">
        <v>5</v>
      </c>
      <c r="C65" s="149" t="s">
        <v>6</v>
      </c>
      <c r="D65" s="150" t="s">
        <v>7</v>
      </c>
      <c r="E65" s="100" t="s">
        <v>220</v>
      </c>
      <c r="F65" s="100" t="s">
        <v>314</v>
      </c>
      <c r="G65" s="100" t="s">
        <v>310</v>
      </c>
      <c r="H65" s="100" t="s">
        <v>312</v>
      </c>
      <c r="I65" s="101" t="s">
        <v>313</v>
      </c>
    </row>
    <row r="66" spans="1:9" ht="15" customHeight="1" thickBot="1">
      <c r="A66" s="151" t="s">
        <v>8</v>
      </c>
      <c r="B66" s="111" t="s">
        <v>9</v>
      </c>
      <c r="C66" s="152"/>
      <c r="D66" s="153"/>
      <c r="E66" s="111" t="s">
        <v>289</v>
      </c>
      <c r="F66" s="102">
        <v>45657</v>
      </c>
      <c r="G66" s="102">
        <v>45657</v>
      </c>
      <c r="H66" s="102" t="s">
        <v>200</v>
      </c>
      <c r="I66" s="103" t="s">
        <v>200</v>
      </c>
    </row>
    <row r="67" spans="1:9" ht="15" customHeight="1">
      <c r="A67" s="1061" t="s">
        <v>315</v>
      </c>
      <c r="B67" s="1062"/>
      <c r="C67" s="1062"/>
      <c r="D67" s="1062"/>
      <c r="E67" s="1062"/>
      <c r="F67" s="1062"/>
      <c r="G67" s="1062"/>
      <c r="H67" s="1062"/>
      <c r="I67" s="1063"/>
    </row>
    <row r="68" spans="1:9" ht="15" customHeight="1">
      <c r="A68" s="490" t="s">
        <v>143</v>
      </c>
      <c r="B68" s="1003" t="s">
        <v>189</v>
      </c>
      <c r="C68" s="1003"/>
      <c r="D68" s="1003"/>
      <c r="E68" s="136"/>
      <c r="F68" s="505"/>
      <c r="G68" s="89"/>
      <c r="H68" s="132"/>
      <c r="I68" s="133"/>
    </row>
    <row r="69" spans="1:9" ht="24.95" customHeight="1">
      <c r="A69" s="502" t="s">
        <v>143</v>
      </c>
      <c r="B69" s="503" t="s">
        <v>434</v>
      </c>
      <c r="C69" s="504" t="s">
        <v>593</v>
      </c>
      <c r="D69" s="477" t="s">
        <v>144</v>
      </c>
      <c r="E69" s="136">
        <v>1000</v>
      </c>
      <c r="F69" s="505">
        <v>1000</v>
      </c>
      <c r="G69" s="136">
        <v>472</v>
      </c>
      <c r="H69" s="132">
        <f t="shared" ref="H69:H76" si="8">(G69/E69)*100</f>
        <v>47.199999999999996</v>
      </c>
      <c r="I69" s="133">
        <f t="shared" ref="I69:I76" si="9">(G69/F69)*100</f>
        <v>47.199999999999996</v>
      </c>
    </row>
    <row r="70" spans="1:9" ht="24.95" customHeight="1">
      <c r="A70" s="502" t="s">
        <v>143</v>
      </c>
      <c r="B70" s="503" t="s">
        <v>435</v>
      </c>
      <c r="C70" s="504" t="s">
        <v>592</v>
      </c>
      <c r="D70" s="477" t="s">
        <v>144</v>
      </c>
      <c r="E70" s="143">
        <v>1500</v>
      </c>
      <c r="F70" s="514">
        <v>1500</v>
      </c>
      <c r="G70" s="143">
        <v>472</v>
      </c>
      <c r="H70" s="132">
        <f t="shared" si="8"/>
        <v>31.466666666666665</v>
      </c>
      <c r="I70" s="133">
        <f t="shared" si="9"/>
        <v>31.466666666666665</v>
      </c>
    </row>
    <row r="71" spans="1:9" ht="24.95" customHeight="1">
      <c r="A71" s="502" t="s">
        <v>143</v>
      </c>
      <c r="B71" s="503" t="s">
        <v>436</v>
      </c>
      <c r="C71" s="504" t="s">
        <v>398</v>
      </c>
      <c r="D71" s="477" t="s">
        <v>144</v>
      </c>
      <c r="E71" s="143">
        <v>1000</v>
      </c>
      <c r="F71" s="514">
        <v>0</v>
      </c>
      <c r="G71" s="143">
        <v>0</v>
      </c>
      <c r="H71" s="132">
        <f t="shared" si="8"/>
        <v>0</v>
      </c>
      <c r="I71" s="184" t="s">
        <v>273</v>
      </c>
    </row>
    <row r="72" spans="1:9" ht="15" customHeight="1">
      <c r="A72" s="502" t="s">
        <v>143</v>
      </c>
      <c r="B72" s="503" t="s">
        <v>439</v>
      </c>
      <c r="C72" s="504" t="s">
        <v>586</v>
      </c>
      <c r="D72" s="477" t="s">
        <v>144</v>
      </c>
      <c r="E72" s="143">
        <v>2000</v>
      </c>
      <c r="F72" s="514">
        <v>0</v>
      </c>
      <c r="G72" s="143">
        <v>0</v>
      </c>
      <c r="H72" s="132">
        <f t="shared" si="8"/>
        <v>0</v>
      </c>
      <c r="I72" s="184" t="s">
        <v>273</v>
      </c>
    </row>
    <row r="73" spans="1:9" ht="15" customHeight="1">
      <c r="A73" s="502" t="s">
        <v>143</v>
      </c>
      <c r="B73" s="506" t="s">
        <v>390</v>
      </c>
      <c r="C73" s="292" t="s">
        <v>391</v>
      </c>
      <c r="D73" s="477" t="s">
        <v>144</v>
      </c>
      <c r="E73" s="143">
        <v>3000</v>
      </c>
      <c r="F73" s="514">
        <v>2700</v>
      </c>
      <c r="G73" s="143">
        <v>2176</v>
      </c>
      <c r="H73" s="132">
        <f t="shared" si="8"/>
        <v>72.533333333333331</v>
      </c>
      <c r="I73" s="133">
        <f t="shared" si="9"/>
        <v>80.592592592592595</v>
      </c>
    </row>
    <row r="74" spans="1:9" ht="15" customHeight="1">
      <c r="A74" s="502" t="s">
        <v>143</v>
      </c>
      <c r="B74" s="503" t="s">
        <v>441</v>
      </c>
      <c r="C74" s="504" t="s">
        <v>587</v>
      </c>
      <c r="D74" s="477" t="s">
        <v>144</v>
      </c>
      <c r="E74" s="143">
        <v>1800</v>
      </c>
      <c r="F74" s="514">
        <v>0</v>
      </c>
      <c r="G74" s="143">
        <v>0</v>
      </c>
      <c r="H74" s="132">
        <f t="shared" si="8"/>
        <v>0</v>
      </c>
      <c r="I74" s="184" t="s">
        <v>273</v>
      </c>
    </row>
    <row r="75" spans="1:9" ht="15" customHeight="1">
      <c r="A75" s="522" t="s">
        <v>143</v>
      </c>
      <c r="B75" s="506" t="s">
        <v>388</v>
      </c>
      <c r="C75" s="292" t="s">
        <v>389</v>
      </c>
      <c r="D75" s="477" t="s">
        <v>144</v>
      </c>
      <c r="E75" s="143">
        <v>2000</v>
      </c>
      <c r="F75" s="514">
        <v>66.900000000000006</v>
      </c>
      <c r="G75" s="143">
        <v>0</v>
      </c>
      <c r="H75" s="132">
        <f t="shared" si="8"/>
        <v>0</v>
      </c>
      <c r="I75" s="133">
        <f t="shared" si="9"/>
        <v>0</v>
      </c>
    </row>
    <row r="76" spans="1:9" ht="15" customHeight="1">
      <c r="A76" s="502" t="s">
        <v>143</v>
      </c>
      <c r="B76" s="506" t="s">
        <v>387</v>
      </c>
      <c r="C76" s="504" t="s">
        <v>508</v>
      </c>
      <c r="D76" s="477" t="s">
        <v>144</v>
      </c>
      <c r="E76" s="136">
        <v>2100</v>
      </c>
      <c r="F76" s="505">
        <v>9890.2999999999993</v>
      </c>
      <c r="G76" s="136">
        <v>2558</v>
      </c>
      <c r="H76" s="132">
        <f t="shared" si="8"/>
        <v>121.80952380952381</v>
      </c>
      <c r="I76" s="133">
        <f t="shared" si="9"/>
        <v>25.863725063951549</v>
      </c>
    </row>
    <row r="77" spans="1:9" ht="24.95" customHeight="1">
      <c r="A77" s="502" t="s">
        <v>143</v>
      </c>
      <c r="B77" s="507" t="s">
        <v>393</v>
      </c>
      <c r="C77" s="504" t="s">
        <v>394</v>
      </c>
      <c r="D77" s="477" t="s">
        <v>144</v>
      </c>
      <c r="E77" s="143">
        <v>220</v>
      </c>
      <c r="F77" s="514">
        <v>0</v>
      </c>
      <c r="G77" s="143">
        <v>0</v>
      </c>
      <c r="H77" s="132">
        <f>(G77/E77)*100</f>
        <v>0</v>
      </c>
      <c r="I77" s="184" t="s">
        <v>273</v>
      </c>
    </row>
    <row r="78" spans="1:9" ht="24.95" customHeight="1">
      <c r="A78" s="502" t="s">
        <v>143</v>
      </c>
      <c r="B78" s="503" t="s">
        <v>397</v>
      </c>
      <c r="C78" s="504" t="s">
        <v>689</v>
      </c>
      <c r="D78" s="477" t="s">
        <v>144</v>
      </c>
      <c r="E78" s="143">
        <v>5050</v>
      </c>
      <c r="F78" s="514">
        <v>4782</v>
      </c>
      <c r="G78" s="143">
        <v>4782</v>
      </c>
      <c r="H78" s="132">
        <f>(G78/E78)*100</f>
        <v>94.693069306930681</v>
      </c>
      <c r="I78" s="133">
        <f>(G78/F78)*100</f>
        <v>100</v>
      </c>
    </row>
    <row r="79" spans="1:9" ht="14.25" customHeight="1">
      <c r="A79" s="519" t="s">
        <v>143</v>
      </c>
      <c r="B79" s="924" t="s">
        <v>452</v>
      </c>
      <c r="C79" s="520" t="s">
        <v>453</v>
      </c>
      <c r="D79" s="477" t="s">
        <v>144</v>
      </c>
      <c r="E79" s="437">
        <v>0</v>
      </c>
      <c r="F79" s="180">
        <v>86.1</v>
      </c>
      <c r="G79" s="214">
        <v>86</v>
      </c>
      <c r="H79" s="243" t="s">
        <v>273</v>
      </c>
      <c r="I79" s="218">
        <f>(G79/F79)*100</f>
        <v>99.883855981416971</v>
      </c>
    </row>
    <row r="80" spans="1:9" ht="15" customHeight="1">
      <c r="A80" s="519" t="s">
        <v>143</v>
      </c>
      <c r="B80" s="924" t="s">
        <v>639</v>
      </c>
      <c r="C80" s="520" t="s">
        <v>690</v>
      </c>
      <c r="D80" s="477" t="s">
        <v>144</v>
      </c>
      <c r="E80" s="136">
        <v>0</v>
      </c>
      <c r="F80" s="505">
        <v>145</v>
      </c>
      <c r="G80" s="89">
        <v>144</v>
      </c>
      <c r="H80" s="243" t="s">
        <v>273</v>
      </c>
      <c r="I80" s="218">
        <f>(G80/F80)*100</f>
        <v>99.310344827586206</v>
      </c>
    </row>
    <row r="81" spans="1:9" ht="24.75" customHeight="1">
      <c r="A81" s="519" t="s">
        <v>143</v>
      </c>
      <c r="B81" s="506" t="s">
        <v>725</v>
      </c>
      <c r="C81" s="504" t="s">
        <v>726</v>
      </c>
      <c r="D81" s="477" t="s">
        <v>144</v>
      </c>
      <c r="E81" s="143">
        <v>0</v>
      </c>
      <c r="F81" s="514">
        <v>1456.2</v>
      </c>
      <c r="G81" s="143">
        <v>0</v>
      </c>
      <c r="H81" s="243" t="s">
        <v>273</v>
      </c>
      <c r="I81" s="218">
        <f t="shared" ref="I81:I84" si="10">(G81/F81)*100</f>
        <v>0</v>
      </c>
    </row>
    <row r="82" spans="1:9" ht="15" customHeight="1">
      <c r="A82" s="519" t="s">
        <v>143</v>
      </c>
      <c r="B82" s="506">
        <v>81789082824</v>
      </c>
      <c r="C82" s="504" t="s">
        <v>727</v>
      </c>
      <c r="D82" s="477" t="s">
        <v>144</v>
      </c>
      <c r="E82" s="143">
        <v>0</v>
      </c>
      <c r="F82" s="514">
        <v>110</v>
      </c>
      <c r="G82" s="143">
        <v>0</v>
      </c>
      <c r="H82" s="243" t="s">
        <v>273</v>
      </c>
      <c r="I82" s="218">
        <f t="shared" si="10"/>
        <v>0</v>
      </c>
    </row>
    <row r="83" spans="1:9" ht="15" customHeight="1">
      <c r="A83" s="502" t="s">
        <v>143</v>
      </c>
      <c r="B83" s="506">
        <v>81789082924</v>
      </c>
      <c r="C83" s="504" t="s">
        <v>728</v>
      </c>
      <c r="D83" s="477" t="s">
        <v>144</v>
      </c>
      <c r="E83" s="143">
        <v>0</v>
      </c>
      <c r="F83" s="514">
        <v>245</v>
      </c>
      <c r="G83" s="143">
        <v>184</v>
      </c>
      <c r="H83" s="243" t="s">
        <v>273</v>
      </c>
      <c r="I83" s="218">
        <f t="shared" si="10"/>
        <v>75.102040816326536</v>
      </c>
    </row>
    <row r="84" spans="1:9" ht="15" customHeight="1" thickBot="1">
      <c r="A84" s="517" t="s">
        <v>143</v>
      </c>
      <c r="B84" s="506">
        <v>81789083024</v>
      </c>
      <c r="C84" s="292" t="s">
        <v>729</v>
      </c>
      <c r="D84" s="526" t="s">
        <v>432</v>
      </c>
      <c r="E84" s="143">
        <v>0</v>
      </c>
      <c r="F84" s="514">
        <f>7000+686.3</f>
        <v>7686.3</v>
      </c>
      <c r="G84" s="143">
        <v>343</v>
      </c>
      <c r="H84" s="243" t="s">
        <v>273</v>
      </c>
      <c r="I84" s="218">
        <f t="shared" si="10"/>
        <v>4.4624852009419351</v>
      </c>
    </row>
    <row r="85" spans="1:9" ht="16.149999999999999" customHeight="1" thickBot="1">
      <c r="A85" s="276" t="s">
        <v>320</v>
      </c>
      <c r="B85" s="277"/>
      <c r="C85" s="277"/>
      <c r="D85" s="277"/>
      <c r="E85" s="1000">
        <f>E23</f>
        <v>72382</v>
      </c>
      <c r="F85" s="1001">
        <f>F23</f>
        <v>174115</v>
      </c>
      <c r="G85" s="1000">
        <f>G23</f>
        <v>55829</v>
      </c>
      <c r="H85" s="337">
        <f>(G85/E85)*100</f>
        <v>77.131054682103283</v>
      </c>
      <c r="I85" s="280">
        <f>G85/F85*100</f>
        <v>32.06444016885392</v>
      </c>
    </row>
    <row r="86" spans="1:9" ht="16.149999999999999" customHeight="1" thickBot="1">
      <c r="A86" s="119"/>
      <c r="B86" s="119"/>
      <c r="C86" s="119"/>
      <c r="D86" s="119"/>
      <c r="E86" s="119"/>
      <c r="F86" s="120"/>
      <c r="G86" s="119"/>
      <c r="H86" s="121"/>
      <c r="I86" s="121"/>
    </row>
    <row r="87" spans="1:9" ht="16.149999999999999" customHeight="1" thickBot="1">
      <c r="A87" s="438" t="s">
        <v>392</v>
      </c>
      <c r="B87" s="439"/>
      <c r="C87" s="440"/>
      <c r="D87" s="277"/>
      <c r="E87" s="1000">
        <f>E16+E85</f>
        <v>80522</v>
      </c>
      <c r="F87" s="1001">
        <f>F16+F85</f>
        <v>192776</v>
      </c>
      <c r="G87" s="1000">
        <f>G16+G85</f>
        <v>70531</v>
      </c>
      <c r="H87" s="337">
        <f>(G87/E87)*100</f>
        <v>87.59221082437098</v>
      </c>
      <c r="I87" s="847">
        <f>(G87/F87)*100</f>
        <v>36.587023280906337</v>
      </c>
    </row>
  </sheetData>
  <mergeCells count="7">
    <mergeCell ref="A67:I67"/>
    <mergeCell ref="B68:D68"/>
    <mergeCell ref="A2:D2"/>
    <mergeCell ref="B14:C14"/>
    <mergeCell ref="A16:C16"/>
    <mergeCell ref="B23:D23"/>
    <mergeCell ref="B40:D40"/>
  </mergeCells>
  <phoneticPr fontId="5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04B4-3F43-4406-BAC7-BB4D3B822C0B}">
  <dimension ref="A2:O174"/>
  <sheetViews>
    <sheetView topLeftCell="A149" zoomScaleNormal="100" workbookViewId="0">
      <selection activeCell="L179" sqref="L179"/>
    </sheetView>
  </sheetViews>
  <sheetFormatPr defaultRowHeight="15"/>
  <cols>
    <col min="2" max="2" width="14.140625" customWidth="1"/>
    <col min="3" max="3" width="42.42578125" customWidth="1"/>
    <col min="4" max="4" width="49.7109375" customWidth="1"/>
    <col min="5" max="5" width="12.7109375" customWidth="1"/>
    <col min="6" max="6" width="14.7109375" customWidth="1"/>
    <col min="7" max="7" width="12.7109375" customWidth="1"/>
    <col min="8" max="8" width="11.140625" customWidth="1"/>
    <col min="9" max="9" width="10.140625" style="76" customWidth="1"/>
    <col min="10" max="11" width="9.140625" style="8"/>
    <col min="12" max="12" width="9.7109375" style="911" bestFit="1" customWidth="1"/>
    <col min="13" max="15" width="9.140625" style="8"/>
  </cols>
  <sheetData>
    <row r="2" spans="1:11" ht="14.25" customHeight="1" thickBot="1">
      <c r="A2" s="1069" t="s">
        <v>691</v>
      </c>
      <c r="B2" s="1069"/>
      <c r="C2" s="1069"/>
      <c r="D2" s="1069"/>
      <c r="E2" s="1069"/>
      <c r="G2" s="10"/>
      <c r="I2" s="10" t="s">
        <v>846</v>
      </c>
    </row>
    <row r="3" spans="1:11" ht="15" customHeight="1">
      <c r="A3" s="56" t="s">
        <v>0</v>
      </c>
      <c r="B3" s="46" t="s">
        <v>1</v>
      </c>
      <c r="C3" s="47" t="s">
        <v>2</v>
      </c>
      <c r="D3" s="59"/>
      <c r="E3" s="98" t="s">
        <v>3</v>
      </c>
      <c r="F3" s="98" t="s">
        <v>307</v>
      </c>
      <c r="G3" s="128" t="s">
        <v>309</v>
      </c>
      <c r="H3" s="98" t="s">
        <v>311</v>
      </c>
      <c r="I3" s="99" t="s">
        <v>311</v>
      </c>
    </row>
    <row r="4" spans="1:11" ht="15" customHeight="1">
      <c r="A4" s="57" t="s">
        <v>4</v>
      </c>
      <c r="B4" s="49" t="s">
        <v>5</v>
      </c>
      <c r="C4" s="50" t="s">
        <v>6</v>
      </c>
      <c r="D4" s="51" t="s">
        <v>7</v>
      </c>
      <c r="E4" s="100" t="s">
        <v>220</v>
      </c>
      <c r="F4" s="100" t="s">
        <v>314</v>
      </c>
      <c r="G4" s="129" t="s">
        <v>310</v>
      </c>
      <c r="H4" s="100" t="s">
        <v>312</v>
      </c>
      <c r="I4" s="101" t="s">
        <v>313</v>
      </c>
    </row>
    <row r="5" spans="1:11" ht="15" customHeight="1" thickBot="1">
      <c r="A5" s="58" t="s">
        <v>8</v>
      </c>
      <c r="B5" s="53" t="s">
        <v>9</v>
      </c>
      <c r="C5" s="54"/>
      <c r="D5" s="60"/>
      <c r="E5" s="111" t="s">
        <v>289</v>
      </c>
      <c r="F5" s="102">
        <v>45657</v>
      </c>
      <c r="G5" s="102">
        <v>45657</v>
      </c>
      <c r="H5" s="102" t="s">
        <v>200</v>
      </c>
      <c r="I5" s="103" t="s">
        <v>200</v>
      </c>
    </row>
    <row r="6" spans="1:11" ht="18.75" customHeight="1">
      <c r="A6" s="61" t="s">
        <v>10</v>
      </c>
      <c r="B6" s="62"/>
      <c r="C6" s="63"/>
      <c r="D6" s="64"/>
      <c r="E6" s="878"/>
      <c r="F6" s="878"/>
      <c r="G6" s="158"/>
      <c r="H6" s="158"/>
      <c r="I6" s="879"/>
    </row>
    <row r="7" spans="1:11" ht="15" customHeight="1">
      <c r="A7" s="65" t="s">
        <v>147</v>
      </c>
      <c r="B7" s="1070" t="s">
        <v>148</v>
      </c>
      <c r="C7" s="1071"/>
      <c r="D7" s="785"/>
      <c r="E7" s="90">
        <f>E8+E28+E38+E41</f>
        <v>301133</v>
      </c>
      <c r="F7" s="123">
        <f>F8+F28+F38+F41</f>
        <v>328282</v>
      </c>
      <c r="G7" s="90">
        <f>G8+G28+G38+G41</f>
        <v>289000</v>
      </c>
      <c r="H7" s="130">
        <f>G7/E7*100</f>
        <v>95.970883297413437</v>
      </c>
      <c r="I7" s="131">
        <f>G7/F7*100</f>
        <v>88.034068270572249</v>
      </c>
    </row>
    <row r="8" spans="1:11" ht="15" customHeight="1">
      <c r="A8" s="65"/>
      <c r="B8" s="786"/>
      <c r="C8" s="787"/>
      <c r="D8" s="785" t="s">
        <v>149</v>
      </c>
      <c r="E8" s="90">
        <f>SUM(E9:E25)</f>
        <v>271600</v>
      </c>
      <c r="F8" s="123">
        <f>SUM(F9:F26)</f>
        <v>292437.5</v>
      </c>
      <c r="G8" s="90">
        <f>SUM(G9:G26)</f>
        <v>254684</v>
      </c>
      <c r="H8" s="130">
        <f t="shared" ref="H8:H54" si="0">G8/E8*100</f>
        <v>93.771723122238583</v>
      </c>
      <c r="I8" s="131">
        <f t="shared" ref="I8:I56" si="1">G8/F8*100</f>
        <v>87.090061979055349</v>
      </c>
      <c r="J8" s="75"/>
      <c r="K8" s="75"/>
    </row>
    <row r="9" spans="1:11" ht="15" customHeight="1">
      <c r="A9" s="788"/>
      <c r="B9" s="789"/>
      <c r="C9" s="66"/>
      <c r="D9" s="790" t="s">
        <v>150</v>
      </c>
      <c r="E9" s="89">
        <v>185095</v>
      </c>
      <c r="F9" s="137">
        <v>199081.4</v>
      </c>
      <c r="G9" s="450">
        <v>172103</v>
      </c>
      <c r="H9" s="132">
        <f t="shared" si="0"/>
        <v>92.980901699127472</v>
      </c>
      <c r="I9" s="133">
        <f t="shared" si="1"/>
        <v>86.448558227940936</v>
      </c>
    </row>
    <row r="10" spans="1:11" ht="15" customHeight="1">
      <c r="A10" s="788"/>
      <c r="B10" s="789"/>
      <c r="C10" s="66"/>
      <c r="D10" s="790" t="s">
        <v>300</v>
      </c>
      <c r="E10" s="89">
        <v>5</v>
      </c>
      <c r="F10" s="137">
        <v>5</v>
      </c>
      <c r="G10" s="450">
        <v>4</v>
      </c>
      <c r="H10" s="132">
        <f t="shared" si="0"/>
        <v>80</v>
      </c>
      <c r="I10" s="133">
        <f t="shared" si="1"/>
        <v>80</v>
      </c>
    </row>
    <row r="11" spans="1:11">
      <c r="A11" s="788"/>
      <c r="B11" s="789"/>
      <c r="C11" s="66"/>
      <c r="D11" s="790" t="s">
        <v>151</v>
      </c>
      <c r="E11" s="89">
        <v>10000</v>
      </c>
      <c r="F11" s="137">
        <v>10542.5</v>
      </c>
      <c r="G11" s="450">
        <v>9872</v>
      </c>
      <c r="H11" s="132">
        <f t="shared" si="0"/>
        <v>98.72</v>
      </c>
      <c r="I11" s="133">
        <f t="shared" si="1"/>
        <v>93.640028456248515</v>
      </c>
    </row>
    <row r="12" spans="1:11" ht="15" customHeight="1">
      <c r="A12" s="788"/>
      <c r="B12" s="789"/>
      <c r="C12" s="66"/>
      <c r="D12" s="790" t="s">
        <v>153</v>
      </c>
      <c r="E12" s="89">
        <v>600</v>
      </c>
      <c r="F12" s="137">
        <v>600</v>
      </c>
      <c r="G12" s="450">
        <v>0</v>
      </c>
      <c r="H12" s="132">
        <f t="shared" si="0"/>
        <v>0</v>
      </c>
      <c r="I12" s="133">
        <f t="shared" si="1"/>
        <v>0</v>
      </c>
    </row>
    <row r="13" spans="1:11" ht="15" customHeight="1">
      <c r="A13" s="788"/>
      <c r="B13" s="789"/>
      <c r="C13" s="66"/>
      <c r="D13" s="790" t="s">
        <v>154</v>
      </c>
      <c r="E13" s="89">
        <v>45507</v>
      </c>
      <c r="F13" s="137">
        <v>49379.5</v>
      </c>
      <c r="G13" s="450">
        <v>44593</v>
      </c>
      <c r="H13" s="132">
        <f t="shared" si="0"/>
        <v>97.991517788472109</v>
      </c>
      <c r="I13" s="133">
        <f t="shared" si="1"/>
        <v>90.306706224242845</v>
      </c>
    </row>
    <row r="14" spans="1:11" ht="15" customHeight="1">
      <c r="A14" s="788"/>
      <c r="B14" s="789"/>
      <c r="C14" s="66"/>
      <c r="D14" s="790" t="s">
        <v>155</v>
      </c>
      <c r="E14" s="89">
        <v>17616</v>
      </c>
      <c r="F14" s="137">
        <v>19094.2</v>
      </c>
      <c r="G14" s="450">
        <v>16183</v>
      </c>
      <c r="H14" s="132">
        <f t="shared" si="0"/>
        <v>91.86534968210718</v>
      </c>
      <c r="I14" s="133">
        <f t="shared" si="1"/>
        <v>84.753485351572721</v>
      </c>
    </row>
    <row r="15" spans="1:11" ht="15" customHeight="1">
      <c r="A15" s="788"/>
      <c r="B15" s="789"/>
      <c r="C15" s="66"/>
      <c r="D15" s="790" t="s">
        <v>156</v>
      </c>
      <c r="E15" s="89">
        <v>880</v>
      </c>
      <c r="F15" s="137">
        <v>880</v>
      </c>
      <c r="G15" s="450">
        <v>818</v>
      </c>
      <c r="H15" s="132">
        <f t="shared" si="0"/>
        <v>92.954545454545453</v>
      </c>
      <c r="I15" s="133">
        <f t="shared" si="1"/>
        <v>92.954545454545453</v>
      </c>
    </row>
    <row r="16" spans="1:11" ht="15" customHeight="1">
      <c r="A16" s="788"/>
      <c r="B16" s="789"/>
      <c r="C16" s="66"/>
      <c r="D16" s="790" t="s">
        <v>301</v>
      </c>
      <c r="E16" s="89">
        <v>5</v>
      </c>
      <c r="F16" s="137">
        <v>5</v>
      </c>
      <c r="G16" s="450">
        <v>1</v>
      </c>
      <c r="H16" s="132">
        <f t="shared" si="0"/>
        <v>20</v>
      </c>
      <c r="I16" s="133">
        <f t="shared" si="1"/>
        <v>20</v>
      </c>
    </row>
    <row r="17" spans="1:11" ht="15" customHeight="1">
      <c r="A17" s="788"/>
      <c r="B17" s="789"/>
      <c r="C17" s="66"/>
      <c r="D17" s="791" t="s">
        <v>105</v>
      </c>
      <c r="E17" s="89">
        <v>70</v>
      </c>
      <c r="F17" s="137">
        <v>70</v>
      </c>
      <c r="G17" s="450">
        <v>56</v>
      </c>
      <c r="H17" s="132">
        <f t="shared" si="0"/>
        <v>80</v>
      </c>
      <c r="I17" s="133">
        <f t="shared" si="1"/>
        <v>80</v>
      </c>
    </row>
    <row r="18" spans="1:11" ht="15" customHeight="1">
      <c r="A18" s="788"/>
      <c r="B18" s="789"/>
      <c r="C18" s="66"/>
      <c r="D18" s="791" t="s">
        <v>107</v>
      </c>
      <c r="E18" s="89">
        <v>1413</v>
      </c>
      <c r="F18" s="137">
        <v>2227</v>
      </c>
      <c r="G18" s="764">
        <v>1551</v>
      </c>
      <c r="H18" s="132">
        <f t="shared" si="0"/>
        <v>109.76645435244161</v>
      </c>
      <c r="I18" s="133">
        <f t="shared" si="1"/>
        <v>69.645262685226754</v>
      </c>
    </row>
    <row r="19" spans="1:11" ht="15" customHeight="1">
      <c r="A19" s="72"/>
      <c r="B19" s="792"/>
      <c r="C19" s="793"/>
      <c r="D19" s="791" t="s">
        <v>98</v>
      </c>
      <c r="E19" s="89">
        <v>40</v>
      </c>
      <c r="F19" s="137">
        <v>40</v>
      </c>
      <c r="G19" s="773">
        <v>0</v>
      </c>
      <c r="H19" s="132">
        <f t="shared" si="0"/>
        <v>0</v>
      </c>
      <c r="I19" s="133">
        <f t="shared" si="1"/>
        <v>0</v>
      </c>
    </row>
    <row r="20" spans="1:11" ht="15" customHeight="1">
      <c r="A20" s="72"/>
      <c r="B20" s="792"/>
      <c r="C20" s="66" t="s">
        <v>152</v>
      </c>
      <c r="D20" s="790" t="s">
        <v>230</v>
      </c>
      <c r="E20" s="89">
        <v>50</v>
      </c>
      <c r="F20" s="137">
        <v>50</v>
      </c>
      <c r="G20" s="450">
        <v>0</v>
      </c>
      <c r="H20" s="132">
        <f t="shared" si="0"/>
        <v>0</v>
      </c>
      <c r="I20" s="133">
        <f t="shared" si="1"/>
        <v>0</v>
      </c>
    </row>
    <row r="21" spans="1:11" ht="15" customHeight="1">
      <c r="A21" s="72"/>
      <c r="B21" s="792"/>
      <c r="C21" s="793"/>
      <c r="D21" s="73" t="s">
        <v>168</v>
      </c>
      <c r="E21" s="214">
        <v>65</v>
      </c>
      <c r="F21" s="139">
        <v>208.9</v>
      </c>
      <c r="G21" s="773">
        <v>144</v>
      </c>
      <c r="H21" s="132">
        <f t="shared" si="0"/>
        <v>221.53846153846155</v>
      </c>
      <c r="I21" s="133">
        <f t="shared" si="1"/>
        <v>68.93250359023456</v>
      </c>
    </row>
    <row r="22" spans="1:11" ht="15" customHeight="1">
      <c r="A22" s="1072"/>
      <c r="B22" s="1074"/>
      <c r="C22" s="1076"/>
      <c r="D22" s="793" t="s">
        <v>180</v>
      </c>
      <c r="E22" s="1078">
        <v>380</v>
      </c>
      <c r="F22" s="1090">
        <v>380</v>
      </c>
      <c r="G22" s="1080">
        <v>189</v>
      </c>
      <c r="H22" s="1082">
        <f>G22/E22*100</f>
        <v>49.736842105263158</v>
      </c>
      <c r="I22" s="1084">
        <f t="shared" si="1"/>
        <v>49.736842105263158</v>
      </c>
    </row>
    <row r="23" spans="1:11" ht="15" customHeight="1">
      <c r="A23" s="1073"/>
      <c r="B23" s="1075"/>
      <c r="C23" s="1077"/>
      <c r="D23" s="794" t="s">
        <v>181</v>
      </c>
      <c r="E23" s="1079"/>
      <c r="F23" s="1091"/>
      <c r="G23" s="1081"/>
      <c r="H23" s="1083"/>
      <c r="I23" s="1085"/>
    </row>
    <row r="24" spans="1:11" ht="15" customHeight="1">
      <c r="A24" s="788"/>
      <c r="B24" s="795" t="s">
        <v>198</v>
      </c>
      <c r="C24" s="66" t="s">
        <v>152</v>
      </c>
      <c r="D24" s="790" t="s">
        <v>876</v>
      </c>
      <c r="E24" s="89">
        <v>281</v>
      </c>
      <c r="F24" s="137">
        <v>281</v>
      </c>
      <c r="G24" s="450">
        <v>231</v>
      </c>
      <c r="H24" s="132">
        <f t="shared" ref="H24" si="2">G24/E24*100</f>
        <v>82.206405693950174</v>
      </c>
      <c r="I24" s="133">
        <f t="shared" ref="I24" si="3">G24/F24*100</f>
        <v>82.206405693950174</v>
      </c>
    </row>
    <row r="25" spans="1:11" ht="15" customHeight="1">
      <c r="A25" s="788"/>
      <c r="B25" s="789"/>
      <c r="C25" s="66" t="s">
        <v>152</v>
      </c>
      <c r="D25" s="790" t="s">
        <v>877</v>
      </c>
      <c r="E25" s="89">
        <v>9593</v>
      </c>
      <c r="F25" s="137">
        <v>9573</v>
      </c>
      <c r="G25" s="450">
        <v>8929</v>
      </c>
      <c r="H25" s="132">
        <f t="shared" si="0"/>
        <v>93.078286250390903</v>
      </c>
      <c r="I25" s="133">
        <f t="shared" si="1"/>
        <v>93.272746265538501</v>
      </c>
    </row>
    <row r="26" spans="1:11" ht="15" customHeight="1">
      <c r="A26" s="788"/>
      <c r="B26" s="789"/>
      <c r="C26" s="66" t="s">
        <v>152</v>
      </c>
      <c r="D26" s="790" t="s">
        <v>578</v>
      </c>
      <c r="E26" s="89">
        <v>0</v>
      </c>
      <c r="F26" s="137">
        <v>20</v>
      </c>
      <c r="G26" s="450">
        <v>10</v>
      </c>
      <c r="H26" s="248" t="s">
        <v>273</v>
      </c>
      <c r="I26" s="133">
        <f t="shared" si="1"/>
        <v>50</v>
      </c>
    </row>
    <row r="27" spans="1:11" ht="15" customHeight="1">
      <c r="A27" s="788"/>
      <c r="B27" s="789"/>
      <c r="C27" s="66"/>
      <c r="D27" s="790"/>
      <c r="E27" s="89"/>
      <c r="F27" s="137"/>
      <c r="G27" s="450"/>
      <c r="H27" s="132"/>
      <c r="I27" s="133"/>
    </row>
    <row r="28" spans="1:11" ht="15" customHeight="1">
      <c r="A28" s="65"/>
      <c r="B28" s="786"/>
      <c r="C28" s="787"/>
      <c r="D28" s="785" t="s">
        <v>157</v>
      </c>
      <c r="E28" s="90">
        <f>SUM(E29:E36)</f>
        <v>29533</v>
      </c>
      <c r="F28" s="123">
        <f>SUM(F29:F36)</f>
        <v>29533</v>
      </c>
      <c r="G28" s="90">
        <f>SUM(G29:G36)</f>
        <v>28267</v>
      </c>
      <c r="H28" s="130">
        <f t="shared" si="0"/>
        <v>95.713269901466163</v>
      </c>
      <c r="I28" s="131">
        <f t="shared" si="1"/>
        <v>95.713269901466163</v>
      </c>
      <c r="K28" s="75"/>
    </row>
    <row r="29" spans="1:11" ht="15" customHeight="1">
      <c r="A29" s="65"/>
      <c r="B29" s="786"/>
      <c r="C29" s="787"/>
      <c r="D29" s="790" t="s">
        <v>302</v>
      </c>
      <c r="E29" s="89">
        <v>13</v>
      </c>
      <c r="F29" s="137">
        <v>18</v>
      </c>
      <c r="G29" s="89">
        <v>15</v>
      </c>
      <c r="H29" s="132">
        <f t="shared" si="0"/>
        <v>115.38461538461537</v>
      </c>
      <c r="I29" s="133">
        <f t="shared" si="1"/>
        <v>83.333333333333343</v>
      </c>
      <c r="K29" s="75"/>
    </row>
    <row r="30" spans="1:11" ht="15" customHeight="1">
      <c r="A30" s="788"/>
      <c r="B30" s="789"/>
      <c r="C30" s="67"/>
      <c r="D30" s="790" t="s">
        <v>158</v>
      </c>
      <c r="E30" s="89">
        <v>22475</v>
      </c>
      <c r="F30" s="137">
        <v>22475</v>
      </c>
      <c r="G30" s="450">
        <v>21950</v>
      </c>
      <c r="H30" s="132">
        <f t="shared" si="0"/>
        <v>97.664071190211345</v>
      </c>
      <c r="I30" s="133">
        <f t="shared" si="1"/>
        <v>97.664071190211345</v>
      </c>
    </row>
    <row r="31" spans="1:11" ht="15" customHeight="1">
      <c r="A31" s="788"/>
      <c r="B31" s="789"/>
      <c r="C31" s="67" t="s">
        <v>257</v>
      </c>
      <c r="D31" s="790" t="s">
        <v>258</v>
      </c>
      <c r="E31" s="89">
        <v>70</v>
      </c>
      <c r="F31" s="137">
        <v>65</v>
      </c>
      <c r="G31" s="450">
        <v>29</v>
      </c>
      <c r="H31" s="132">
        <f t="shared" si="0"/>
        <v>41.428571428571431</v>
      </c>
      <c r="I31" s="133">
        <f t="shared" si="1"/>
        <v>44.61538461538462</v>
      </c>
    </row>
    <row r="32" spans="1:11" ht="15" customHeight="1">
      <c r="A32" s="788"/>
      <c r="B32" s="789"/>
      <c r="C32" s="67"/>
      <c r="D32" s="790" t="s">
        <v>154</v>
      </c>
      <c r="E32" s="89">
        <v>4267</v>
      </c>
      <c r="F32" s="137">
        <v>4267</v>
      </c>
      <c r="G32" s="450">
        <v>3792</v>
      </c>
      <c r="H32" s="132">
        <f t="shared" si="0"/>
        <v>88.868057183032576</v>
      </c>
      <c r="I32" s="133">
        <f t="shared" si="1"/>
        <v>88.868057183032576</v>
      </c>
    </row>
    <row r="33" spans="1:11" ht="15" customHeight="1">
      <c r="A33" s="788"/>
      <c r="B33" s="789"/>
      <c r="C33" s="67"/>
      <c r="D33" s="790" t="s">
        <v>155</v>
      </c>
      <c r="E33" s="89">
        <v>2156</v>
      </c>
      <c r="F33" s="137">
        <v>2156</v>
      </c>
      <c r="G33" s="450">
        <v>1986</v>
      </c>
      <c r="H33" s="132">
        <f t="shared" si="0"/>
        <v>92.115027829313547</v>
      </c>
      <c r="I33" s="133">
        <f t="shared" si="1"/>
        <v>92.115027829313547</v>
      </c>
    </row>
    <row r="34" spans="1:11" ht="15" customHeight="1">
      <c r="A34" s="788"/>
      <c r="B34" s="789"/>
      <c r="C34" s="67"/>
      <c r="D34" s="790" t="s">
        <v>301</v>
      </c>
      <c r="E34" s="89">
        <v>6</v>
      </c>
      <c r="F34" s="137">
        <v>6</v>
      </c>
      <c r="G34" s="450">
        <v>5</v>
      </c>
      <c r="H34" s="132">
        <f t="shared" si="0"/>
        <v>83.333333333333343</v>
      </c>
      <c r="I34" s="133">
        <f t="shared" si="1"/>
        <v>83.333333333333343</v>
      </c>
    </row>
    <row r="35" spans="1:11" ht="15" customHeight="1">
      <c r="A35" s="788"/>
      <c r="B35" s="789"/>
      <c r="C35" s="66" t="s">
        <v>152</v>
      </c>
      <c r="D35" s="790" t="s">
        <v>878</v>
      </c>
      <c r="E35" s="89">
        <v>416</v>
      </c>
      <c r="F35" s="137">
        <v>416</v>
      </c>
      <c r="G35" s="450">
        <v>404</v>
      </c>
      <c r="H35" s="132">
        <f t="shared" si="0"/>
        <v>97.115384615384613</v>
      </c>
      <c r="I35" s="133">
        <f t="shared" si="1"/>
        <v>97.115384615384613</v>
      </c>
    </row>
    <row r="36" spans="1:11" ht="15" customHeight="1">
      <c r="A36" s="788"/>
      <c r="B36" s="795" t="s">
        <v>197</v>
      </c>
      <c r="C36" s="66" t="s">
        <v>209</v>
      </c>
      <c r="D36" s="790" t="s">
        <v>879</v>
      </c>
      <c r="E36" s="89">
        <v>130</v>
      </c>
      <c r="F36" s="137">
        <v>130</v>
      </c>
      <c r="G36" s="450">
        <v>86</v>
      </c>
      <c r="H36" s="132">
        <f>G36/E36*100</f>
        <v>66.153846153846146</v>
      </c>
      <c r="I36" s="133">
        <f>G36/F36*100</f>
        <v>66.153846153846146</v>
      </c>
    </row>
    <row r="37" spans="1:11" ht="15" customHeight="1">
      <c r="A37" s="788"/>
      <c r="B37" s="795"/>
      <c r="C37" s="66"/>
      <c r="D37" s="790"/>
      <c r="E37" s="89"/>
      <c r="F37" s="137"/>
      <c r="G37" s="450"/>
      <c r="H37" s="132"/>
      <c r="I37" s="133"/>
    </row>
    <row r="38" spans="1:11" ht="15" customHeight="1">
      <c r="A38" s="788"/>
      <c r="B38" s="795"/>
      <c r="C38" s="66"/>
      <c r="D38" s="785" t="s">
        <v>696</v>
      </c>
      <c r="E38" s="90">
        <f>E39</f>
        <v>0</v>
      </c>
      <c r="F38" s="123">
        <f>F39</f>
        <v>3806.2</v>
      </c>
      <c r="G38" s="90">
        <f>G39</f>
        <v>3544</v>
      </c>
      <c r="H38" s="314" t="s">
        <v>273</v>
      </c>
      <c r="I38" s="131">
        <f>G38/F38*100</f>
        <v>93.111239556513056</v>
      </c>
    </row>
    <row r="39" spans="1:11" ht="15" customHeight="1">
      <c r="A39" s="788"/>
      <c r="B39" s="795"/>
      <c r="C39" s="66"/>
      <c r="D39" s="791" t="s">
        <v>880</v>
      </c>
      <c r="E39" s="89">
        <v>0</v>
      </c>
      <c r="F39" s="137">
        <v>3806.2</v>
      </c>
      <c r="G39" s="450">
        <v>3544</v>
      </c>
      <c r="H39" s="248" t="s">
        <v>273</v>
      </c>
      <c r="I39" s="133">
        <f t="shared" ref="I39" si="4">G39/F39*100</f>
        <v>93.111239556513056</v>
      </c>
    </row>
    <row r="40" spans="1:11" ht="15" customHeight="1">
      <c r="A40" s="188"/>
      <c r="B40" s="203"/>
      <c r="C40" s="204"/>
      <c r="D40" s="204"/>
      <c r="E40" s="164"/>
      <c r="F40" s="163"/>
      <c r="G40" s="880"/>
      <c r="H40" s="182"/>
      <c r="I40" s="981"/>
    </row>
    <row r="41" spans="1:11" ht="15" customHeight="1">
      <c r="A41" s="788"/>
      <c r="B41" s="795"/>
      <c r="C41" s="66"/>
      <c r="D41" s="797" t="s">
        <v>697</v>
      </c>
      <c r="E41" s="89">
        <v>0</v>
      </c>
      <c r="F41" s="123">
        <f>F42</f>
        <v>2505.3000000000002</v>
      </c>
      <c r="G41" s="90">
        <f>G42</f>
        <v>2505</v>
      </c>
      <c r="H41" s="314" t="s">
        <v>273</v>
      </c>
      <c r="I41" s="131">
        <f t="shared" ref="I41:I42" si="5">G41/F41*100</f>
        <v>99.988025386181292</v>
      </c>
    </row>
    <row r="42" spans="1:11" ht="15" customHeight="1">
      <c r="A42" s="788"/>
      <c r="B42" s="795"/>
      <c r="C42" s="66"/>
      <c r="D42" s="791" t="s">
        <v>880</v>
      </c>
      <c r="E42" s="89">
        <v>0</v>
      </c>
      <c r="F42" s="137">
        <v>2505.3000000000002</v>
      </c>
      <c r="G42" s="89">
        <v>2505</v>
      </c>
      <c r="H42" s="248" t="s">
        <v>273</v>
      </c>
      <c r="I42" s="133">
        <f t="shared" si="5"/>
        <v>99.988025386181292</v>
      </c>
    </row>
    <row r="43" spans="1:11" ht="15" customHeight="1">
      <c r="A43" s="788"/>
      <c r="B43" s="795"/>
      <c r="C43" s="66"/>
      <c r="D43" s="791"/>
      <c r="E43" s="881"/>
      <c r="F43" s="882"/>
      <c r="G43" s="450"/>
      <c r="H43" s="130"/>
      <c r="I43" s="131"/>
    </row>
    <row r="44" spans="1:11" ht="15" customHeight="1">
      <c r="A44" s="65" t="s">
        <v>250</v>
      </c>
      <c r="B44" s="1070" t="s">
        <v>249</v>
      </c>
      <c r="C44" s="1071"/>
      <c r="D44" s="797" t="s">
        <v>149</v>
      </c>
      <c r="E44" s="90">
        <f>SUM(E45:E46)</f>
        <v>191</v>
      </c>
      <c r="F44" s="123">
        <f>SUM(F45:F46)</f>
        <v>191</v>
      </c>
      <c r="G44" s="90">
        <f>SUM(G45:G46)</f>
        <v>182</v>
      </c>
      <c r="H44" s="132">
        <f t="shared" si="0"/>
        <v>95.287958115183244</v>
      </c>
      <c r="I44" s="133">
        <f t="shared" si="1"/>
        <v>95.287958115183244</v>
      </c>
      <c r="K44" s="75"/>
    </row>
    <row r="45" spans="1:11" ht="15" customHeight="1">
      <c r="A45" s="788"/>
      <c r="B45" s="68"/>
      <c r="C45" s="66"/>
      <c r="D45" s="798" t="s">
        <v>98</v>
      </c>
      <c r="E45" s="89">
        <v>11</v>
      </c>
      <c r="F45" s="137">
        <v>11</v>
      </c>
      <c r="G45" s="89">
        <v>4</v>
      </c>
      <c r="H45" s="132">
        <f t="shared" si="0"/>
        <v>36.363636363636367</v>
      </c>
      <c r="I45" s="133">
        <f t="shared" si="1"/>
        <v>36.363636363636367</v>
      </c>
    </row>
    <row r="46" spans="1:11" ht="15" customHeight="1" thickBot="1">
      <c r="A46" s="982"/>
      <c r="B46" s="983" t="s">
        <v>183</v>
      </c>
      <c r="C46" s="984" t="s">
        <v>233</v>
      </c>
      <c r="D46" s="985" t="s">
        <v>160</v>
      </c>
      <c r="E46" s="529">
        <v>180</v>
      </c>
      <c r="F46" s="986">
        <v>180</v>
      </c>
      <c r="G46" s="987">
        <v>178</v>
      </c>
      <c r="H46" s="530">
        <f t="shared" si="0"/>
        <v>98.888888888888886</v>
      </c>
      <c r="I46" s="393">
        <f t="shared" si="1"/>
        <v>98.888888888888886</v>
      </c>
    </row>
    <row r="47" spans="1:11" ht="15" customHeight="1">
      <c r="A47" s="203"/>
      <c r="B47" s="203"/>
      <c r="C47" s="988"/>
      <c r="D47" s="201"/>
      <c r="E47" s="164"/>
      <c r="F47" s="163"/>
      <c r="G47" s="880"/>
      <c r="H47" s="513"/>
      <c r="I47" s="165"/>
    </row>
    <row r="48" spans="1:11" ht="15" customHeight="1">
      <c r="A48" s="203"/>
      <c r="B48" s="203"/>
      <c r="C48" s="988"/>
      <c r="D48" s="201"/>
      <c r="E48" s="164"/>
      <c r="F48" s="163"/>
      <c r="G48" s="880"/>
      <c r="H48" s="513"/>
      <c r="I48" s="165"/>
    </row>
    <row r="49" spans="1:12" ht="15" customHeight="1" thickBot="1">
      <c r="A49" s="203"/>
      <c r="B49" s="203"/>
      <c r="C49" s="988"/>
      <c r="D49" s="201"/>
      <c r="E49" s="164"/>
      <c r="F49" s="163"/>
      <c r="G49" s="880"/>
      <c r="H49" s="513"/>
      <c r="I49" s="10" t="s">
        <v>845</v>
      </c>
    </row>
    <row r="50" spans="1:12" ht="15" customHeight="1">
      <c r="A50" s="56" t="s">
        <v>0</v>
      </c>
      <c r="B50" s="46" t="s">
        <v>1</v>
      </c>
      <c r="C50" s="47" t="s">
        <v>2</v>
      </c>
      <c r="D50" s="59"/>
      <c r="E50" s="98" t="s">
        <v>3</v>
      </c>
      <c r="F50" s="98" t="s">
        <v>307</v>
      </c>
      <c r="G50" s="128" t="s">
        <v>309</v>
      </c>
      <c r="H50" s="98" t="s">
        <v>311</v>
      </c>
      <c r="I50" s="99" t="s">
        <v>311</v>
      </c>
    </row>
    <row r="51" spans="1:12" ht="15" customHeight="1">
      <c r="A51" s="57" t="s">
        <v>4</v>
      </c>
      <c r="B51" s="49" t="s">
        <v>5</v>
      </c>
      <c r="C51" s="50" t="s">
        <v>6</v>
      </c>
      <c r="D51" s="51" t="s">
        <v>7</v>
      </c>
      <c r="E51" s="100" t="s">
        <v>220</v>
      </c>
      <c r="F51" s="100" t="s">
        <v>314</v>
      </c>
      <c r="G51" s="129" t="s">
        <v>310</v>
      </c>
      <c r="H51" s="100" t="s">
        <v>312</v>
      </c>
      <c r="I51" s="101" t="s">
        <v>313</v>
      </c>
    </row>
    <row r="52" spans="1:12" ht="15" customHeight="1" thickBot="1">
      <c r="A52" s="58" t="s">
        <v>8</v>
      </c>
      <c r="B52" s="53" t="s">
        <v>9</v>
      </c>
      <c r="C52" s="54"/>
      <c r="D52" s="60"/>
      <c r="E52" s="111" t="s">
        <v>289</v>
      </c>
      <c r="F52" s="102">
        <v>45657</v>
      </c>
      <c r="G52" s="102">
        <v>45657</v>
      </c>
      <c r="H52" s="102" t="s">
        <v>200</v>
      </c>
      <c r="I52" s="103" t="s">
        <v>200</v>
      </c>
    </row>
    <row r="53" spans="1:12" ht="15" customHeight="1">
      <c r="A53" s="61" t="s">
        <v>10</v>
      </c>
      <c r="B53" s="62"/>
      <c r="C53" s="63"/>
      <c r="D53" s="64"/>
      <c r="E53" s="878"/>
      <c r="F53" s="878"/>
      <c r="G53" s="158"/>
      <c r="H53" s="158"/>
      <c r="I53" s="879"/>
    </row>
    <row r="54" spans="1:12" ht="15" customHeight="1">
      <c r="A54" s="65" t="s">
        <v>244</v>
      </c>
      <c r="B54" s="70" t="s">
        <v>245</v>
      </c>
      <c r="C54" s="70"/>
      <c r="D54" s="799"/>
      <c r="E54" s="90">
        <f>E55+E61</f>
        <v>34100</v>
      </c>
      <c r="F54" s="123">
        <f>F55+F58+F61</f>
        <v>34870.800000000003</v>
      </c>
      <c r="G54" s="90">
        <f>G55+G58+G61</f>
        <v>34281</v>
      </c>
      <c r="H54" s="318">
        <f t="shared" si="0"/>
        <v>100.53079178885631</v>
      </c>
      <c r="I54" s="131">
        <f t="shared" si="1"/>
        <v>98.30861351044426</v>
      </c>
    </row>
    <row r="55" spans="1:12" ht="15" customHeight="1">
      <c r="A55" s="788"/>
      <c r="B55" s="68"/>
      <c r="C55" s="66"/>
      <c r="D55" s="800" t="s">
        <v>668</v>
      </c>
      <c r="E55" s="90">
        <f>E56</f>
        <v>0</v>
      </c>
      <c r="F55" s="123">
        <f>F56</f>
        <v>464.8</v>
      </c>
      <c r="G55" s="90">
        <f>G56</f>
        <v>465</v>
      </c>
      <c r="H55" s="883" t="s">
        <v>273</v>
      </c>
      <c r="I55" s="131">
        <f t="shared" si="1"/>
        <v>100.04302925989673</v>
      </c>
    </row>
    <row r="56" spans="1:12" ht="15" customHeight="1">
      <c r="A56" s="788"/>
      <c r="B56" s="68"/>
      <c r="C56" s="66"/>
      <c r="D56" s="799" t="s">
        <v>206</v>
      </c>
      <c r="E56" s="89">
        <v>0</v>
      </c>
      <c r="F56" s="137">
        <v>464.8</v>
      </c>
      <c r="G56" s="89">
        <v>465</v>
      </c>
      <c r="H56" s="243" t="s">
        <v>273</v>
      </c>
      <c r="I56" s="133">
        <f t="shared" si="1"/>
        <v>100.04302925989673</v>
      </c>
    </row>
    <row r="57" spans="1:12" ht="15" customHeight="1">
      <c r="A57" s="788"/>
      <c r="B57" s="789"/>
      <c r="C57" s="66"/>
      <c r="D57" s="799"/>
      <c r="E57" s="89"/>
      <c r="F57" s="137"/>
      <c r="G57" s="89"/>
      <c r="H57" s="243"/>
      <c r="I57" s="133"/>
    </row>
    <row r="58" spans="1:12" s="8" customFormat="1" ht="15" customHeight="1">
      <c r="A58" s="65"/>
      <c r="B58" s="69"/>
      <c r="C58" s="70"/>
      <c r="D58" s="800" t="s">
        <v>561</v>
      </c>
      <c r="E58" s="90">
        <f>E59</f>
        <v>0</v>
      </c>
      <c r="F58" s="123">
        <f>F59</f>
        <v>244</v>
      </c>
      <c r="G58" s="90">
        <f>G59</f>
        <v>244</v>
      </c>
      <c r="H58" s="883" t="s">
        <v>273</v>
      </c>
      <c r="I58" s="131">
        <f t="shared" ref="I58:I59" si="6">G58/F58*100</f>
        <v>100</v>
      </c>
      <c r="L58" s="911"/>
    </row>
    <row r="59" spans="1:12" s="8" customFormat="1" ht="15" customHeight="1">
      <c r="A59" s="65"/>
      <c r="B59" s="69"/>
      <c r="C59" s="70"/>
      <c r="D59" s="799" t="s">
        <v>206</v>
      </c>
      <c r="E59" s="89">
        <v>0</v>
      </c>
      <c r="F59" s="137">
        <v>244</v>
      </c>
      <c r="G59" s="89">
        <v>244</v>
      </c>
      <c r="H59" s="243" t="s">
        <v>273</v>
      </c>
      <c r="I59" s="133">
        <f t="shared" si="6"/>
        <v>100</v>
      </c>
      <c r="L59" s="911"/>
    </row>
    <row r="60" spans="1:12" s="8" customFormat="1" ht="15" customHeight="1">
      <c r="A60" s="65"/>
      <c r="B60" s="69"/>
      <c r="C60" s="70"/>
      <c r="D60" s="801"/>
      <c r="E60" s="166"/>
      <c r="F60" s="887"/>
      <c r="G60" s="166"/>
      <c r="H60" s="248"/>
      <c r="I60" s="133"/>
      <c r="L60" s="911"/>
    </row>
    <row r="61" spans="1:12" s="8" customFormat="1" ht="15" customHeight="1">
      <c r="A61" s="65"/>
      <c r="B61" s="69"/>
      <c r="C61" s="70"/>
      <c r="D61" s="71" t="s">
        <v>149</v>
      </c>
      <c r="E61" s="884">
        <f>SUM(E62:E71)</f>
        <v>34100</v>
      </c>
      <c r="F61" s="885">
        <f>SUM(F62:F71)</f>
        <v>34162</v>
      </c>
      <c r="G61" s="884">
        <f>SUM(G62:G71)</f>
        <v>33572</v>
      </c>
      <c r="H61" s="130">
        <f t="shared" ref="H61:H136" si="7">G61/E61*100</f>
        <v>98.451612903225808</v>
      </c>
      <c r="I61" s="131">
        <f t="shared" ref="I61:I136" si="8">G61/F61*100</f>
        <v>98.272934839880563</v>
      </c>
      <c r="K61" s="75"/>
      <c r="L61" s="911"/>
    </row>
    <row r="62" spans="1:12" s="8" customFormat="1" ht="15" customHeight="1">
      <c r="A62" s="802"/>
      <c r="B62" s="803"/>
      <c r="C62" s="66"/>
      <c r="D62" s="790" t="s">
        <v>137</v>
      </c>
      <c r="E62" s="89">
        <v>3000</v>
      </c>
      <c r="F62" s="137">
        <v>2129.3000000000002</v>
      </c>
      <c r="G62" s="450">
        <v>2129</v>
      </c>
      <c r="H62" s="132">
        <f t="shared" si="7"/>
        <v>70.966666666666669</v>
      </c>
      <c r="I62" s="133">
        <f t="shared" si="8"/>
        <v>99.985910862724836</v>
      </c>
      <c r="L62" s="911"/>
    </row>
    <row r="63" spans="1:12" s="8" customFormat="1" ht="15" customHeight="1">
      <c r="A63" s="802"/>
      <c r="B63" s="803"/>
      <c r="C63" s="66"/>
      <c r="D63" s="790" t="s">
        <v>106</v>
      </c>
      <c r="E63" s="89">
        <v>350</v>
      </c>
      <c r="F63" s="137">
        <v>240</v>
      </c>
      <c r="G63" s="450">
        <v>225</v>
      </c>
      <c r="H63" s="132">
        <f t="shared" si="7"/>
        <v>64.285714285714292</v>
      </c>
      <c r="I63" s="133">
        <f t="shared" si="8"/>
        <v>93.75</v>
      </c>
      <c r="L63" s="911"/>
    </row>
    <row r="64" spans="1:12" s="8" customFormat="1" ht="15" customHeight="1">
      <c r="A64" s="802"/>
      <c r="B64" s="803"/>
      <c r="C64" s="67" t="s">
        <v>246</v>
      </c>
      <c r="D64" s="804" t="s">
        <v>142</v>
      </c>
      <c r="E64" s="302">
        <v>500</v>
      </c>
      <c r="F64" s="137">
        <v>204.3</v>
      </c>
      <c r="G64" s="303">
        <v>118</v>
      </c>
      <c r="H64" s="132">
        <f t="shared" si="7"/>
        <v>23.599999999999998</v>
      </c>
      <c r="I64" s="133">
        <f t="shared" si="8"/>
        <v>57.758198727361723</v>
      </c>
      <c r="L64" s="911"/>
    </row>
    <row r="65" spans="1:12" s="8" customFormat="1" ht="15" customHeight="1">
      <c r="A65" s="802"/>
      <c r="B65" s="803"/>
      <c r="C65" s="66" t="s">
        <v>207</v>
      </c>
      <c r="D65" s="790" t="s">
        <v>167</v>
      </c>
      <c r="E65" s="89">
        <v>6700</v>
      </c>
      <c r="F65" s="137">
        <v>6700</v>
      </c>
      <c r="G65" s="450">
        <v>6635</v>
      </c>
      <c r="H65" s="132">
        <f t="shared" si="7"/>
        <v>99.02985074626865</v>
      </c>
      <c r="I65" s="133">
        <f t="shared" si="8"/>
        <v>99.02985074626865</v>
      </c>
      <c r="L65" s="911"/>
    </row>
    <row r="66" spans="1:12" s="8" customFormat="1" ht="15" customHeight="1">
      <c r="A66" s="802"/>
      <c r="B66" s="803"/>
      <c r="C66" s="77" t="s">
        <v>281</v>
      </c>
      <c r="D66" s="73" t="s">
        <v>282</v>
      </c>
      <c r="E66" s="214">
        <v>1700</v>
      </c>
      <c r="F66" s="139">
        <v>1880</v>
      </c>
      <c r="G66" s="159">
        <v>1814</v>
      </c>
      <c r="H66" s="132">
        <f t="shared" si="7"/>
        <v>106.70588235294119</v>
      </c>
      <c r="I66" s="133">
        <f t="shared" si="8"/>
        <v>96.489361702127667</v>
      </c>
      <c r="L66" s="911"/>
    </row>
    <row r="67" spans="1:12" s="8" customFormat="1" ht="15" customHeight="1">
      <c r="A67" s="802"/>
      <c r="B67" s="803"/>
      <c r="C67" s="66" t="s">
        <v>238</v>
      </c>
      <c r="D67" s="790" t="s">
        <v>109</v>
      </c>
      <c r="E67" s="89">
        <v>500</v>
      </c>
      <c r="F67" s="137">
        <v>101</v>
      </c>
      <c r="G67" s="450">
        <v>45</v>
      </c>
      <c r="H67" s="132">
        <f t="shared" si="7"/>
        <v>9</v>
      </c>
      <c r="I67" s="133">
        <f t="shared" si="8"/>
        <v>44.554455445544555</v>
      </c>
      <c r="L67" s="911"/>
    </row>
    <row r="68" spans="1:12" s="8" customFormat="1" ht="15" customHeight="1">
      <c r="A68" s="802"/>
      <c r="B68" s="803"/>
      <c r="C68" s="66" t="s">
        <v>208</v>
      </c>
      <c r="D68" s="790" t="s">
        <v>206</v>
      </c>
      <c r="E68" s="89">
        <v>19900</v>
      </c>
      <c r="F68" s="137">
        <v>20833.400000000001</v>
      </c>
      <c r="G68" s="450">
        <v>20655</v>
      </c>
      <c r="H68" s="132">
        <f t="shared" si="7"/>
        <v>103.79396984924622</v>
      </c>
      <c r="I68" s="133">
        <f t="shared" si="8"/>
        <v>99.143682740215226</v>
      </c>
      <c r="L68" s="911"/>
    </row>
    <row r="69" spans="1:12" s="8" customFormat="1" ht="15" customHeight="1">
      <c r="A69" s="788"/>
      <c r="B69" s="795"/>
      <c r="C69" s="67"/>
      <c r="D69" s="804" t="s">
        <v>98</v>
      </c>
      <c r="E69" s="302">
        <v>100</v>
      </c>
      <c r="F69" s="137">
        <v>179</v>
      </c>
      <c r="G69" s="303">
        <v>135</v>
      </c>
      <c r="H69" s="132">
        <f t="shared" si="7"/>
        <v>135</v>
      </c>
      <c r="I69" s="133">
        <f t="shared" si="8"/>
        <v>75.41899441340783</v>
      </c>
      <c r="L69" s="911"/>
    </row>
    <row r="70" spans="1:12" s="8" customFormat="1" ht="15" customHeight="1">
      <c r="A70" s="788"/>
      <c r="B70" s="795"/>
      <c r="C70" s="67" t="s">
        <v>205</v>
      </c>
      <c r="D70" s="804" t="s">
        <v>219</v>
      </c>
      <c r="E70" s="89">
        <v>1200</v>
      </c>
      <c r="F70" s="137">
        <v>1677</v>
      </c>
      <c r="G70" s="450">
        <v>1602</v>
      </c>
      <c r="H70" s="132">
        <f t="shared" si="7"/>
        <v>133.5</v>
      </c>
      <c r="I70" s="133">
        <f t="shared" si="8"/>
        <v>95.527728085867622</v>
      </c>
      <c r="L70" s="911"/>
    </row>
    <row r="71" spans="1:12" s="8" customFormat="1" ht="15" customHeight="1">
      <c r="A71" s="72"/>
      <c r="B71" s="805"/>
      <c r="C71" s="806" t="s">
        <v>247</v>
      </c>
      <c r="D71" s="73" t="s">
        <v>159</v>
      </c>
      <c r="E71" s="886">
        <v>150</v>
      </c>
      <c r="F71" s="139">
        <v>218</v>
      </c>
      <c r="G71" s="303">
        <v>214</v>
      </c>
      <c r="H71" s="132">
        <f t="shared" si="7"/>
        <v>142.66666666666669</v>
      </c>
      <c r="I71" s="133">
        <f t="shared" si="8"/>
        <v>98.165137614678898</v>
      </c>
      <c r="L71" s="911"/>
    </row>
    <row r="72" spans="1:12" s="8" customFormat="1" ht="15" customHeight="1">
      <c r="A72" s="72"/>
      <c r="B72" s="83"/>
      <c r="C72" s="77"/>
      <c r="D72" s="73"/>
      <c r="E72" s="886"/>
      <c r="F72" s="139"/>
      <c r="G72" s="303"/>
      <c r="H72" s="132"/>
      <c r="I72" s="133"/>
      <c r="L72" s="911"/>
    </row>
    <row r="73" spans="1:12" s="8" customFormat="1" ht="15" customHeight="1">
      <c r="A73" s="65" t="s">
        <v>184</v>
      </c>
      <c r="B73" s="1070" t="s">
        <v>185</v>
      </c>
      <c r="C73" s="1071"/>
      <c r="D73" s="785"/>
      <c r="E73" s="90">
        <f>SUM(E74:E74)</f>
        <v>2480</v>
      </c>
      <c r="F73" s="123">
        <f>SUM(F74:F74)</f>
        <v>2480</v>
      </c>
      <c r="G73" s="90">
        <f>SUM(G74:G74)</f>
        <v>2181</v>
      </c>
      <c r="H73" s="130">
        <f t="shared" si="7"/>
        <v>87.943548387096769</v>
      </c>
      <c r="I73" s="131">
        <f t="shared" si="8"/>
        <v>87.943548387096769</v>
      </c>
      <c r="K73" s="75"/>
      <c r="L73" s="911"/>
    </row>
    <row r="74" spans="1:12" s="8" customFormat="1" ht="15" customHeight="1">
      <c r="A74" s="788"/>
      <c r="B74" s="68"/>
      <c r="C74" s="67" t="s">
        <v>256</v>
      </c>
      <c r="D74" s="70" t="s">
        <v>149</v>
      </c>
      <c r="E74" s="89">
        <v>2480</v>
      </c>
      <c r="F74" s="137">
        <v>2480</v>
      </c>
      <c r="G74" s="450">
        <v>2181</v>
      </c>
      <c r="H74" s="168">
        <f t="shared" si="7"/>
        <v>87.943548387096769</v>
      </c>
      <c r="I74" s="133">
        <f t="shared" si="8"/>
        <v>87.943548387096769</v>
      </c>
      <c r="J74"/>
      <c r="L74" s="911"/>
    </row>
    <row r="75" spans="1:12" s="8" customFormat="1" ht="17.25" customHeight="1">
      <c r="A75" s="188"/>
      <c r="B75" s="68"/>
      <c r="C75" s="67"/>
      <c r="D75" s="66"/>
      <c r="E75" s="89"/>
      <c r="F75" s="137"/>
      <c r="G75" s="450"/>
      <c r="H75" s="168"/>
      <c r="I75" s="189"/>
      <c r="J75"/>
      <c r="L75" s="911"/>
    </row>
    <row r="76" spans="1:12" s="8" customFormat="1" ht="15" customHeight="1">
      <c r="A76" s="807" t="s">
        <v>182</v>
      </c>
      <c r="B76" s="808" t="s">
        <v>132</v>
      </c>
      <c r="C76" s="800"/>
      <c r="D76" s="785"/>
      <c r="E76" s="90">
        <f>E77+E84</f>
        <v>59735</v>
      </c>
      <c r="F76" s="123">
        <f>F77+F84</f>
        <v>58846.7</v>
      </c>
      <c r="G76" s="90">
        <f>G77+G84</f>
        <v>46544</v>
      </c>
      <c r="H76" s="130">
        <f t="shared" ref="H76:H134" si="9">G76/E76*100</f>
        <v>77.917468820624421</v>
      </c>
      <c r="I76" s="131">
        <f t="shared" ref="I76:I135" si="10">G76/F76*100</f>
        <v>79.093645013229292</v>
      </c>
      <c r="J76"/>
      <c r="L76" s="911"/>
    </row>
    <row r="77" spans="1:12" s="8" customFormat="1" ht="15" customHeight="1">
      <c r="A77" s="807"/>
      <c r="B77" s="808"/>
      <c r="C77" s="808"/>
      <c r="D77" s="785" t="s">
        <v>149</v>
      </c>
      <c r="E77" s="90">
        <f>SUM(E78:E82)</f>
        <v>1000</v>
      </c>
      <c r="F77" s="123">
        <f>SUM(F78:F82)</f>
        <v>837</v>
      </c>
      <c r="G77" s="90">
        <f>SUM(G78:G82)</f>
        <v>516</v>
      </c>
      <c r="H77" s="130">
        <f t="shared" si="9"/>
        <v>51.6</v>
      </c>
      <c r="I77" s="131">
        <f t="shared" si="10"/>
        <v>61.648745519713266</v>
      </c>
      <c r="J77"/>
      <c r="L77" s="911"/>
    </row>
    <row r="78" spans="1:12" s="8" customFormat="1" ht="15" customHeight="1">
      <c r="A78" s="809"/>
      <c r="B78" s="810"/>
      <c r="C78" s="811"/>
      <c r="D78" s="812" t="s">
        <v>109</v>
      </c>
      <c r="E78" s="89">
        <v>700</v>
      </c>
      <c r="F78" s="137">
        <v>287</v>
      </c>
      <c r="G78" s="450">
        <v>54</v>
      </c>
      <c r="H78" s="132">
        <f t="shared" si="9"/>
        <v>7.7142857142857135</v>
      </c>
      <c r="I78" s="133">
        <f t="shared" si="10"/>
        <v>18.815331010452962</v>
      </c>
      <c r="J78"/>
      <c r="L78" s="911"/>
    </row>
    <row r="79" spans="1:12" s="8" customFormat="1" ht="15" customHeight="1">
      <c r="A79" s="84"/>
      <c r="B79" s="810"/>
      <c r="C79" s="85"/>
      <c r="D79" s="804" t="s">
        <v>98</v>
      </c>
      <c r="E79" s="89">
        <v>300</v>
      </c>
      <c r="F79" s="137">
        <v>100</v>
      </c>
      <c r="G79" s="450">
        <v>12</v>
      </c>
      <c r="H79" s="132">
        <f t="shared" si="9"/>
        <v>4</v>
      </c>
      <c r="I79" s="133">
        <f t="shared" si="10"/>
        <v>12</v>
      </c>
      <c r="J79"/>
      <c r="L79" s="911"/>
    </row>
    <row r="80" spans="1:12" s="8" customFormat="1" ht="15" customHeight="1">
      <c r="A80" s="84"/>
      <c r="B80" s="810"/>
      <c r="C80" s="85"/>
      <c r="D80" s="790" t="s">
        <v>829</v>
      </c>
      <c r="E80" s="89">
        <v>0</v>
      </c>
      <c r="F80" s="137">
        <v>30</v>
      </c>
      <c r="G80" s="450">
        <v>30</v>
      </c>
      <c r="H80" s="248" t="s">
        <v>273</v>
      </c>
      <c r="I80" s="133">
        <f t="shared" si="10"/>
        <v>100</v>
      </c>
      <c r="J80"/>
      <c r="L80" s="911"/>
    </row>
    <row r="81" spans="1:12" s="8" customFormat="1" ht="15" customHeight="1">
      <c r="A81" s="84"/>
      <c r="B81" s="810"/>
      <c r="C81" s="85"/>
      <c r="D81" s="790" t="s">
        <v>627</v>
      </c>
      <c r="E81" s="89">
        <v>0</v>
      </c>
      <c r="F81" s="137">
        <v>170</v>
      </c>
      <c r="G81" s="450">
        <v>170</v>
      </c>
      <c r="H81" s="248" t="s">
        <v>273</v>
      </c>
      <c r="I81" s="133">
        <f t="shared" si="10"/>
        <v>100</v>
      </c>
      <c r="J81"/>
      <c r="L81" s="911"/>
    </row>
    <row r="82" spans="1:12" s="8" customFormat="1" ht="15" customHeight="1">
      <c r="A82" s="84"/>
      <c r="B82" s="813"/>
      <c r="C82" s="85"/>
      <c r="D82" s="790" t="s">
        <v>830</v>
      </c>
      <c r="E82" s="89">
        <v>0</v>
      </c>
      <c r="F82" s="137">
        <v>250</v>
      </c>
      <c r="G82" s="450">
        <v>250</v>
      </c>
      <c r="H82" s="248" t="s">
        <v>273</v>
      </c>
      <c r="I82" s="133">
        <f t="shared" si="10"/>
        <v>100</v>
      </c>
      <c r="J82"/>
      <c r="L82" s="911"/>
    </row>
    <row r="83" spans="1:12" s="8" customFormat="1" ht="15" customHeight="1">
      <c r="A83" s="84"/>
      <c r="B83" s="196"/>
      <c r="C83" s="85"/>
      <c r="D83" s="183"/>
      <c r="E83" s="166"/>
      <c r="F83" s="887"/>
      <c r="G83" s="159"/>
      <c r="H83" s="248"/>
      <c r="I83" s="133"/>
      <c r="J83"/>
      <c r="L83" s="911"/>
    </row>
    <row r="84" spans="1:12" s="8" customFormat="1" ht="15" customHeight="1">
      <c r="A84" s="84" t="s">
        <v>868</v>
      </c>
      <c r="B84" s="88" t="s">
        <v>869</v>
      </c>
      <c r="C84" s="88"/>
      <c r="D84" s="197"/>
      <c r="E84" s="884">
        <f>E85+E102+E111</f>
        <v>58735</v>
      </c>
      <c r="F84" s="885">
        <f>F85+F102+F111</f>
        <v>58009.7</v>
      </c>
      <c r="G84" s="884">
        <f>G85+G102+G111</f>
        <v>46028</v>
      </c>
      <c r="H84" s="130">
        <f t="shared" si="9"/>
        <v>78.365540137907558</v>
      </c>
      <c r="I84" s="131">
        <f t="shared" si="10"/>
        <v>79.345350863734865</v>
      </c>
      <c r="J84"/>
      <c r="L84" s="911"/>
    </row>
    <row r="85" spans="1:12" s="8" customFormat="1" ht="15" customHeight="1">
      <c r="A85" s="86"/>
      <c r="B85" s="87"/>
      <c r="C85" s="88"/>
      <c r="D85" s="71" t="s">
        <v>668</v>
      </c>
      <c r="E85" s="884">
        <f>SUM(E86:E92)</f>
        <v>0</v>
      </c>
      <c r="F85" s="885">
        <f t="shared" ref="F85" si="11">SUM(F86:F92)</f>
        <v>837</v>
      </c>
      <c r="G85" s="884">
        <v>824</v>
      </c>
      <c r="H85" s="314" t="s">
        <v>273</v>
      </c>
      <c r="I85" s="133">
        <f t="shared" si="10"/>
        <v>98.446833930704898</v>
      </c>
      <c r="J85"/>
      <c r="L85" s="911"/>
    </row>
    <row r="86" spans="1:12" s="8" customFormat="1" ht="15" customHeight="1">
      <c r="A86" s="86"/>
      <c r="B86" s="87"/>
      <c r="C86" s="88"/>
      <c r="D86" s="791" t="s">
        <v>137</v>
      </c>
      <c r="E86" s="166">
        <v>0</v>
      </c>
      <c r="F86" s="887">
        <v>0</v>
      </c>
      <c r="G86" s="166">
        <v>0</v>
      </c>
      <c r="H86" s="248" t="s">
        <v>273</v>
      </c>
      <c r="I86" s="315" t="s">
        <v>273</v>
      </c>
      <c r="J86"/>
      <c r="L86" s="911"/>
    </row>
    <row r="87" spans="1:12" s="8" customFormat="1" ht="15" customHeight="1">
      <c r="A87" s="86"/>
      <c r="B87" s="87"/>
      <c r="C87" s="88"/>
      <c r="D87" s="791" t="s">
        <v>138</v>
      </c>
      <c r="E87" s="166">
        <v>0</v>
      </c>
      <c r="F87" s="887">
        <v>183.8</v>
      </c>
      <c r="G87" s="166">
        <v>184</v>
      </c>
      <c r="H87" s="248" t="s">
        <v>273</v>
      </c>
      <c r="I87" s="133">
        <f t="shared" si="10"/>
        <v>100.1088139281828</v>
      </c>
      <c r="J87"/>
      <c r="L87" s="911"/>
    </row>
    <row r="88" spans="1:12" s="8" customFormat="1" ht="15" customHeight="1">
      <c r="A88" s="86"/>
      <c r="B88" s="87"/>
      <c r="C88" s="88"/>
      <c r="D88" s="801" t="s">
        <v>166</v>
      </c>
      <c r="E88" s="166">
        <v>0</v>
      </c>
      <c r="F88" s="887">
        <v>16.100000000000001</v>
      </c>
      <c r="G88" s="166">
        <v>16</v>
      </c>
      <c r="H88" s="248" t="s">
        <v>273</v>
      </c>
      <c r="I88" s="133">
        <f t="shared" si="10"/>
        <v>99.378881987577628</v>
      </c>
      <c r="J88"/>
      <c r="L88" s="911"/>
    </row>
    <row r="89" spans="1:12" s="8" customFormat="1" ht="15" customHeight="1">
      <c r="A89" s="86"/>
      <c r="B89" s="87"/>
      <c r="C89" s="88"/>
      <c r="D89" s="791" t="s">
        <v>167</v>
      </c>
      <c r="E89" s="166">
        <v>0</v>
      </c>
      <c r="F89" s="887">
        <v>4.5</v>
      </c>
      <c r="G89" s="166">
        <v>5</v>
      </c>
      <c r="H89" s="248" t="s">
        <v>273</v>
      </c>
      <c r="I89" s="133">
        <f t="shared" si="10"/>
        <v>111.11111111111111</v>
      </c>
      <c r="J89"/>
      <c r="L89" s="911"/>
    </row>
    <row r="90" spans="1:12" s="8" customFormat="1" ht="15" customHeight="1">
      <c r="A90" s="994"/>
      <c r="B90" s="905"/>
      <c r="C90" s="800"/>
      <c r="D90" s="791" t="s">
        <v>98</v>
      </c>
      <c r="E90" s="89">
        <v>0</v>
      </c>
      <c r="F90" s="137">
        <v>628.4</v>
      </c>
      <c r="G90" s="89">
        <v>616</v>
      </c>
      <c r="H90" s="248" t="s">
        <v>273</v>
      </c>
      <c r="I90" s="133">
        <f t="shared" si="10"/>
        <v>98.026734563971999</v>
      </c>
      <c r="J90"/>
      <c r="L90" s="911"/>
    </row>
    <row r="91" spans="1:12" s="8" customFormat="1" ht="15" customHeight="1">
      <c r="A91" s="994"/>
      <c r="B91" s="905"/>
      <c r="C91" s="800"/>
      <c r="D91" s="183" t="s">
        <v>168</v>
      </c>
      <c r="E91" s="166">
        <v>0</v>
      </c>
      <c r="F91" s="887">
        <v>1.1000000000000001</v>
      </c>
      <c r="G91" s="166">
        <v>1</v>
      </c>
      <c r="H91" s="521" t="s">
        <v>273</v>
      </c>
      <c r="I91" s="189">
        <f t="shared" si="10"/>
        <v>90.909090909090907</v>
      </c>
      <c r="J91"/>
      <c r="L91" s="911"/>
    </row>
    <row r="92" spans="1:12" s="8" customFormat="1" ht="15" customHeight="1" thickBot="1">
      <c r="A92" s="814"/>
      <c r="B92" s="815"/>
      <c r="C92" s="816"/>
      <c r="D92" s="796" t="s">
        <v>169</v>
      </c>
      <c r="E92" s="888">
        <v>0</v>
      </c>
      <c r="F92" s="889">
        <v>3.1</v>
      </c>
      <c r="G92" s="888">
        <v>3</v>
      </c>
      <c r="H92" s="890" t="s">
        <v>273</v>
      </c>
      <c r="I92" s="393">
        <f t="shared" si="10"/>
        <v>96.774193548387089</v>
      </c>
      <c r="J92"/>
      <c r="L92" s="911"/>
    </row>
    <row r="93" spans="1:12" s="8" customFormat="1" ht="15" customHeight="1">
      <c r="A93" s="198"/>
      <c r="B93" s="199"/>
      <c r="C93" s="200"/>
      <c r="D93" s="201"/>
      <c r="E93" s="164"/>
      <c r="F93" s="163"/>
      <c r="G93" s="164"/>
      <c r="H93" s="182"/>
      <c r="I93" s="165"/>
      <c r="J93"/>
      <c r="L93" s="911"/>
    </row>
    <row r="94" spans="1:12" s="8" customFormat="1" ht="15" customHeight="1">
      <c r="A94" s="198"/>
      <c r="B94" s="199"/>
      <c r="C94" s="200"/>
      <c r="D94" s="201"/>
      <c r="E94" s="164"/>
      <c r="F94" s="163"/>
      <c r="G94" s="164"/>
      <c r="H94" s="182"/>
      <c r="I94" s="165"/>
      <c r="J94"/>
      <c r="L94" s="911"/>
    </row>
    <row r="95" spans="1:12" s="8" customFormat="1" ht="15" customHeight="1">
      <c r="A95" s="198"/>
      <c r="B95" s="199"/>
      <c r="C95" s="200"/>
      <c r="D95" s="201"/>
      <c r="E95" s="164"/>
      <c r="F95" s="163"/>
      <c r="G95" s="164"/>
      <c r="H95" s="182"/>
      <c r="I95" s="165"/>
      <c r="J95"/>
      <c r="L95" s="911"/>
    </row>
    <row r="96" spans="1:12" s="8" customFormat="1" ht="15" customHeight="1">
      <c r="A96" s="198"/>
      <c r="B96" s="199"/>
      <c r="C96" s="200"/>
      <c r="D96" s="201"/>
      <c r="E96" s="164"/>
      <c r="F96" s="163"/>
      <c r="G96" s="164"/>
      <c r="H96" s="182"/>
      <c r="I96" s="165"/>
      <c r="J96"/>
      <c r="L96" s="911"/>
    </row>
    <row r="97" spans="1:12" s="8" customFormat="1" ht="15" customHeight="1" thickBot="1">
      <c r="A97" s="203"/>
      <c r="B97" s="203"/>
      <c r="C97" s="204"/>
      <c r="D97" s="204"/>
      <c r="E97" s="164"/>
      <c r="F97" s="163"/>
      <c r="G97" s="880"/>
      <c r="H97" s="182"/>
      <c r="I97" s="10" t="s">
        <v>844</v>
      </c>
      <c r="J97"/>
      <c r="L97" s="911"/>
    </row>
    <row r="98" spans="1:12">
      <c r="A98" s="56" t="s">
        <v>0</v>
      </c>
      <c r="B98" s="46" t="s">
        <v>1</v>
      </c>
      <c r="C98" s="47" t="s">
        <v>2</v>
      </c>
      <c r="D98" s="59"/>
      <c r="E98" s="98" t="s">
        <v>3</v>
      </c>
      <c r="F98" s="98" t="s">
        <v>307</v>
      </c>
      <c r="G98" s="128" t="s">
        <v>309</v>
      </c>
      <c r="H98" s="98" t="s">
        <v>311</v>
      </c>
      <c r="I98" s="99" t="s">
        <v>311</v>
      </c>
    </row>
    <row r="99" spans="1:12" s="8" customFormat="1" ht="15" customHeight="1">
      <c r="A99" s="57" t="s">
        <v>4</v>
      </c>
      <c r="B99" s="49" t="s">
        <v>5</v>
      </c>
      <c r="C99" s="50" t="s">
        <v>6</v>
      </c>
      <c r="D99" s="51" t="s">
        <v>7</v>
      </c>
      <c r="E99" s="100" t="s">
        <v>220</v>
      </c>
      <c r="F99" s="100" t="s">
        <v>314</v>
      </c>
      <c r="G99" s="129" t="s">
        <v>310</v>
      </c>
      <c r="H99" s="100" t="s">
        <v>312</v>
      </c>
      <c r="I99" s="101" t="s">
        <v>313</v>
      </c>
      <c r="J99"/>
      <c r="L99" s="911"/>
    </row>
    <row r="100" spans="1:12" s="8" customFormat="1" ht="15" customHeight="1" thickBot="1">
      <c r="A100" s="58" t="s">
        <v>8</v>
      </c>
      <c r="B100" s="53" t="s">
        <v>9</v>
      </c>
      <c r="C100" s="54"/>
      <c r="D100" s="60"/>
      <c r="E100" s="111" t="s">
        <v>289</v>
      </c>
      <c r="F100" s="102">
        <v>45657</v>
      </c>
      <c r="G100" s="102">
        <v>45657</v>
      </c>
      <c r="H100" s="102" t="s">
        <v>200</v>
      </c>
      <c r="I100" s="103" t="s">
        <v>200</v>
      </c>
      <c r="J100"/>
      <c r="L100" s="911"/>
    </row>
    <row r="101" spans="1:12" s="8" customFormat="1" ht="15" customHeight="1">
      <c r="A101" s="61" t="s">
        <v>10</v>
      </c>
      <c r="B101" s="62"/>
      <c r="C101" s="63"/>
      <c r="D101" s="64"/>
      <c r="E101" s="878"/>
      <c r="F101" s="878"/>
      <c r="G101" s="158"/>
      <c r="H101" s="158"/>
      <c r="I101" s="879"/>
      <c r="J101"/>
      <c r="L101" s="911"/>
    </row>
    <row r="102" spans="1:12" s="8" customFormat="1" ht="15" customHeight="1">
      <c r="A102" s="86"/>
      <c r="B102" s="87"/>
      <c r="C102" s="88"/>
      <c r="D102" s="70" t="s">
        <v>698</v>
      </c>
      <c r="E102" s="884">
        <f>E103+E104+E105+E106+E107+E108+E109</f>
        <v>0</v>
      </c>
      <c r="F102" s="885">
        <f t="shared" ref="F102:G102" si="12">F103+F104+F105+F106+F107+F108+F109</f>
        <v>662.69999999999993</v>
      </c>
      <c r="G102" s="884">
        <f t="shared" si="12"/>
        <v>663</v>
      </c>
      <c r="H102" s="314" t="s">
        <v>273</v>
      </c>
      <c r="I102" s="133">
        <f t="shared" si="10"/>
        <v>100.04526935264826</v>
      </c>
      <c r="J102"/>
      <c r="L102" s="911"/>
    </row>
    <row r="103" spans="1:12" s="8" customFormat="1" ht="15" customHeight="1">
      <c r="A103" s="86"/>
      <c r="B103" s="87"/>
      <c r="C103" s="88"/>
      <c r="D103" s="791" t="s">
        <v>137</v>
      </c>
      <c r="E103" s="166">
        <v>0</v>
      </c>
      <c r="F103" s="887">
        <v>20</v>
      </c>
      <c r="G103" s="166">
        <v>20</v>
      </c>
      <c r="H103" s="248" t="s">
        <v>273</v>
      </c>
      <c r="I103" s="133">
        <f t="shared" si="10"/>
        <v>100</v>
      </c>
      <c r="J103"/>
      <c r="L103" s="911"/>
    </row>
    <row r="104" spans="1:12" s="8" customFormat="1" ht="15" customHeight="1">
      <c r="A104" s="86"/>
      <c r="B104" s="87"/>
      <c r="C104" s="88"/>
      <c r="D104" s="791" t="s">
        <v>138</v>
      </c>
      <c r="E104" s="166">
        <v>0</v>
      </c>
      <c r="F104" s="887">
        <v>112.2</v>
      </c>
      <c r="G104" s="166">
        <v>112</v>
      </c>
      <c r="H104" s="248" t="s">
        <v>273</v>
      </c>
      <c r="I104" s="133">
        <f t="shared" si="10"/>
        <v>99.821746880570402</v>
      </c>
      <c r="J104"/>
      <c r="L104" s="911"/>
    </row>
    <row r="105" spans="1:12" s="8" customFormat="1" ht="15" customHeight="1">
      <c r="A105" s="86"/>
      <c r="B105" s="87"/>
      <c r="C105" s="88"/>
      <c r="D105" s="801" t="s">
        <v>166</v>
      </c>
      <c r="E105" s="166">
        <v>0</v>
      </c>
      <c r="F105" s="887">
        <v>73.900000000000006</v>
      </c>
      <c r="G105" s="166">
        <v>74</v>
      </c>
      <c r="H105" s="248" t="s">
        <v>273</v>
      </c>
      <c r="I105" s="133">
        <f t="shared" si="10"/>
        <v>100.13531799729363</v>
      </c>
      <c r="J105"/>
      <c r="L105" s="911"/>
    </row>
    <row r="106" spans="1:12" s="8" customFormat="1" ht="15" customHeight="1">
      <c r="A106" s="86"/>
      <c r="B106" s="87"/>
      <c r="C106" s="88"/>
      <c r="D106" s="791" t="s">
        <v>167</v>
      </c>
      <c r="E106" s="166">
        <v>0</v>
      </c>
      <c r="F106" s="887">
        <v>3.2</v>
      </c>
      <c r="G106" s="166">
        <v>3</v>
      </c>
      <c r="H106" s="248" t="s">
        <v>273</v>
      </c>
      <c r="I106" s="133">
        <f t="shared" si="10"/>
        <v>93.75</v>
      </c>
      <c r="J106"/>
      <c r="L106" s="911"/>
    </row>
    <row r="107" spans="1:12" s="8" customFormat="1" ht="15" customHeight="1">
      <c r="A107" s="86"/>
      <c r="B107" s="87"/>
      <c r="C107" s="88"/>
      <c r="D107" s="791" t="s">
        <v>98</v>
      </c>
      <c r="E107" s="166">
        <v>0</v>
      </c>
      <c r="F107" s="887">
        <v>450.5</v>
      </c>
      <c r="G107" s="166">
        <v>450</v>
      </c>
      <c r="H107" s="248" t="s">
        <v>273</v>
      </c>
      <c r="I107" s="133">
        <f t="shared" si="10"/>
        <v>99.88901220865705</v>
      </c>
      <c r="J107"/>
      <c r="L107" s="911"/>
    </row>
    <row r="108" spans="1:12" s="8" customFormat="1" ht="15" customHeight="1">
      <c r="A108" s="86"/>
      <c r="B108" s="87"/>
      <c r="C108" s="88"/>
      <c r="D108" s="790" t="s">
        <v>168</v>
      </c>
      <c r="E108" s="166">
        <v>0</v>
      </c>
      <c r="F108" s="887">
        <v>0.4</v>
      </c>
      <c r="G108" s="166">
        <v>1</v>
      </c>
      <c r="H108" s="248" t="s">
        <v>273</v>
      </c>
      <c r="I108" s="133">
        <f t="shared" si="10"/>
        <v>250</v>
      </c>
      <c r="J108"/>
      <c r="L108" s="911"/>
    </row>
    <row r="109" spans="1:12" s="8" customFormat="1" ht="15" customHeight="1">
      <c r="A109" s="86"/>
      <c r="B109" s="87"/>
      <c r="C109" s="88"/>
      <c r="D109" s="790" t="s">
        <v>169</v>
      </c>
      <c r="E109" s="166">
        <v>0</v>
      </c>
      <c r="F109" s="887">
        <v>2.5</v>
      </c>
      <c r="G109" s="166">
        <v>3</v>
      </c>
      <c r="H109" s="248" t="s">
        <v>273</v>
      </c>
      <c r="I109" s="133">
        <f t="shared" si="10"/>
        <v>120</v>
      </c>
      <c r="J109"/>
      <c r="L109" s="911"/>
    </row>
    <row r="110" spans="1:12" s="8" customFormat="1" ht="15" customHeight="1">
      <c r="A110" s="86"/>
      <c r="B110" s="87"/>
      <c r="C110" s="88"/>
      <c r="D110" s="71"/>
      <c r="E110" s="884"/>
      <c r="F110" s="885"/>
      <c r="G110" s="884"/>
      <c r="H110" s="130"/>
      <c r="I110" s="131"/>
      <c r="J110"/>
      <c r="L110" s="911"/>
    </row>
    <row r="111" spans="1:12" s="8" customFormat="1" ht="15" customHeight="1">
      <c r="A111" s="86"/>
      <c r="B111" s="87"/>
      <c r="C111" s="88"/>
      <c r="D111" s="71" t="s">
        <v>149</v>
      </c>
      <c r="E111" s="884">
        <f>SUM(E113:E135)</f>
        <v>58735</v>
      </c>
      <c r="F111" s="885">
        <f>SUM(F112:F135)</f>
        <v>56510</v>
      </c>
      <c r="G111" s="884">
        <f>SUM(G112:G135)</f>
        <v>44541</v>
      </c>
      <c r="H111" s="130">
        <f t="shared" ref="H111" si="13">G111/E111*100</f>
        <v>75.833829914020598</v>
      </c>
      <c r="I111" s="131">
        <f t="shared" ref="I111:I112" si="14">G111/F111*100</f>
        <v>78.81967793310919</v>
      </c>
      <c r="J111"/>
      <c r="L111" s="911"/>
    </row>
    <row r="112" spans="1:12" s="8" customFormat="1" ht="15" customHeight="1">
      <c r="A112" s="86"/>
      <c r="B112" s="87"/>
      <c r="C112" s="88"/>
      <c r="D112" s="183" t="s">
        <v>831</v>
      </c>
      <c r="E112" s="166">
        <v>0</v>
      </c>
      <c r="F112" s="887">
        <v>10</v>
      </c>
      <c r="G112" s="166">
        <v>9</v>
      </c>
      <c r="H112" s="248" t="s">
        <v>273</v>
      </c>
      <c r="I112" s="133">
        <f t="shared" si="14"/>
        <v>90</v>
      </c>
      <c r="J112"/>
      <c r="L112" s="911"/>
    </row>
    <row r="113" spans="1:12" s="8" customFormat="1" ht="15" customHeight="1">
      <c r="A113" s="788"/>
      <c r="B113" s="68"/>
      <c r="C113" s="67" t="s">
        <v>104</v>
      </c>
      <c r="D113" s="790" t="s">
        <v>161</v>
      </c>
      <c r="E113" s="89">
        <v>30</v>
      </c>
      <c r="F113" s="137">
        <v>30</v>
      </c>
      <c r="G113" s="450">
        <v>18</v>
      </c>
      <c r="H113" s="132">
        <f t="shared" si="9"/>
        <v>60</v>
      </c>
      <c r="I113" s="133">
        <f t="shared" si="10"/>
        <v>60</v>
      </c>
      <c r="J113"/>
      <c r="L113" s="911"/>
    </row>
    <row r="114" spans="1:12" s="8" customFormat="1" ht="15" customHeight="1">
      <c r="A114" s="788"/>
      <c r="B114" s="68"/>
      <c r="C114" s="67" t="s">
        <v>104</v>
      </c>
      <c r="D114" s="791" t="s">
        <v>105</v>
      </c>
      <c r="E114" s="89">
        <v>10</v>
      </c>
      <c r="F114" s="137">
        <v>10</v>
      </c>
      <c r="G114" s="450">
        <v>1</v>
      </c>
      <c r="H114" s="132">
        <f t="shared" si="9"/>
        <v>10</v>
      </c>
      <c r="I114" s="133">
        <f t="shared" si="10"/>
        <v>10</v>
      </c>
      <c r="J114"/>
      <c r="L114" s="911"/>
    </row>
    <row r="115" spans="1:12" s="8" customFormat="1" ht="15" customHeight="1">
      <c r="A115" s="788"/>
      <c r="B115" s="68"/>
      <c r="C115" s="67" t="s">
        <v>104</v>
      </c>
      <c r="D115" s="791" t="s">
        <v>137</v>
      </c>
      <c r="E115" s="89">
        <v>600</v>
      </c>
      <c r="F115" s="137">
        <v>1250</v>
      </c>
      <c r="G115" s="450">
        <v>1145</v>
      </c>
      <c r="H115" s="132">
        <f t="shared" si="9"/>
        <v>190.83333333333334</v>
      </c>
      <c r="I115" s="133">
        <f t="shared" si="10"/>
        <v>91.600000000000009</v>
      </c>
      <c r="J115"/>
      <c r="L115" s="911"/>
    </row>
    <row r="116" spans="1:12" s="8" customFormat="1" ht="15" customHeight="1">
      <c r="A116" s="788"/>
      <c r="B116" s="68"/>
      <c r="C116" s="67"/>
      <c r="D116" s="791" t="s">
        <v>138</v>
      </c>
      <c r="E116" s="89">
        <v>3300</v>
      </c>
      <c r="F116" s="137">
        <v>2735</v>
      </c>
      <c r="G116" s="450">
        <v>2071</v>
      </c>
      <c r="H116" s="132">
        <f t="shared" si="9"/>
        <v>62.757575757575758</v>
      </c>
      <c r="I116" s="133">
        <f t="shared" si="10"/>
        <v>75.722120658135282</v>
      </c>
      <c r="J116"/>
      <c r="L116" s="911"/>
    </row>
    <row r="117" spans="1:12" s="8" customFormat="1" ht="15" customHeight="1">
      <c r="A117" s="788"/>
      <c r="B117" s="68"/>
      <c r="C117" s="67"/>
      <c r="D117" s="791" t="s">
        <v>162</v>
      </c>
      <c r="E117" s="89">
        <v>1300</v>
      </c>
      <c r="F117" s="137">
        <v>1322</v>
      </c>
      <c r="G117" s="450">
        <v>893</v>
      </c>
      <c r="H117" s="132">
        <f t="shared" si="9"/>
        <v>68.692307692307693</v>
      </c>
      <c r="I117" s="133">
        <f t="shared" si="10"/>
        <v>67.549167927382754</v>
      </c>
      <c r="J117"/>
      <c r="L117" s="911"/>
    </row>
    <row r="118" spans="1:12" s="8" customFormat="1" ht="15" customHeight="1">
      <c r="A118" s="788"/>
      <c r="B118" s="68"/>
      <c r="C118" s="67"/>
      <c r="D118" s="791" t="s">
        <v>163</v>
      </c>
      <c r="E118" s="89">
        <v>1300</v>
      </c>
      <c r="F118" s="137">
        <v>1300</v>
      </c>
      <c r="G118" s="450">
        <v>688</v>
      </c>
      <c r="H118" s="132">
        <f t="shared" si="9"/>
        <v>52.923076923076927</v>
      </c>
      <c r="I118" s="133">
        <f t="shared" si="10"/>
        <v>52.923076923076927</v>
      </c>
      <c r="J118"/>
      <c r="L118" s="911"/>
    </row>
    <row r="119" spans="1:12" s="8" customFormat="1" ht="15" customHeight="1">
      <c r="A119" s="788"/>
      <c r="B119" s="68"/>
      <c r="C119" s="67"/>
      <c r="D119" s="791" t="s">
        <v>164</v>
      </c>
      <c r="E119" s="89">
        <v>8000</v>
      </c>
      <c r="F119" s="137">
        <v>8000</v>
      </c>
      <c r="G119" s="450">
        <v>4621</v>
      </c>
      <c r="H119" s="132">
        <f t="shared" si="9"/>
        <v>57.762500000000003</v>
      </c>
      <c r="I119" s="133">
        <f t="shared" si="10"/>
        <v>57.762500000000003</v>
      </c>
      <c r="J119"/>
      <c r="L119" s="911"/>
    </row>
    <row r="120" spans="1:12" s="8" customFormat="1" ht="15" customHeight="1">
      <c r="A120" s="788"/>
      <c r="B120" s="68"/>
      <c r="C120" s="67"/>
      <c r="D120" s="791" t="s">
        <v>142</v>
      </c>
      <c r="E120" s="89">
        <v>8000</v>
      </c>
      <c r="F120" s="137">
        <v>8223.7000000000007</v>
      </c>
      <c r="G120" s="450">
        <v>5806</v>
      </c>
      <c r="H120" s="132">
        <f t="shared" si="9"/>
        <v>72.575000000000003</v>
      </c>
      <c r="I120" s="133">
        <f t="shared" si="10"/>
        <v>70.60082444641705</v>
      </c>
      <c r="J120"/>
      <c r="L120" s="911"/>
    </row>
    <row r="121" spans="1:12" s="8" customFormat="1" ht="15" customHeight="1">
      <c r="A121" s="788"/>
      <c r="B121" s="68"/>
      <c r="C121" s="67"/>
      <c r="D121" s="791" t="s">
        <v>165</v>
      </c>
      <c r="E121" s="89">
        <v>400</v>
      </c>
      <c r="F121" s="137">
        <v>442.7</v>
      </c>
      <c r="G121" s="450">
        <v>283</v>
      </c>
      <c r="H121" s="132">
        <f t="shared" si="9"/>
        <v>70.75</v>
      </c>
      <c r="I121" s="133">
        <f t="shared" si="10"/>
        <v>63.925909193584815</v>
      </c>
      <c r="J121"/>
      <c r="L121" s="911"/>
    </row>
    <row r="122" spans="1:12" s="8" customFormat="1" ht="15" customHeight="1">
      <c r="A122" s="788"/>
      <c r="B122" s="68"/>
      <c r="C122" s="67"/>
      <c r="D122" s="801" t="s">
        <v>166</v>
      </c>
      <c r="E122" s="89">
        <v>7000</v>
      </c>
      <c r="F122" s="137">
        <v>7038</v>
      </c>
      <c r="G122" s="450">
        <v>5748</v>
      </c>
      <c r="H122" s="132">
        <f t="shared" si="9"/>
        <v>82.114285714285714</v>
      </c>
      <c r="I122" s="133">
        <f t="shared" si="10"/>
        <v>81.670929241261732</v>
      </c>
      <c r="J122"/>
      <c r="L122" s="911"/>
    </row>
    <row r="123" spans="1:12" s="8" customFormat="1" ht="15" customHeight="1">
      <c r="A123" s="788"/>
      <c r="B123" s="68"/>
      <c r="C123" s="67"/>
      <c r="D123" s="791" t="s">
        <v>167</v>
      </c>
      <c r="E123" s="89">
        <v>900</v>
      </c>
      <c r="F123" s="137">
        <v>940.3</v>
      </c>
      <c r="G123" s="450">
        <v>883</v>
      </c>
      <c r="H123" s="132">
        <f t="shared" si="9"/>
        <v>98.111111111111114</v>
      </c>
      <c r="I123" s="133">
        <f t="shared" si="10"/>
        <v>93.906200148888658</v>
      </c>
      <c r="J123"/>
      <c r="L123" s="911"/>
    </row>
    <row r="124" spans="1:12" s="8" customFormat="1" ht="15" customHeight="1">
      <c r="A124" s="788"/>
      <c r="B124" s="68"/>
      <c r="C124" s="67"/>
      <c r="D124" s="817" t="s">
        <v>99</v>
      </c>
      <c r="E124" s="89">
        <v>180</v>
      </c>
      <c r="F124" s="137">
        <v>186.3</v>
      </c>
      <c r="G124" s="450">
        <v>159</v>
      </c>
      <c r="H124" s="132">
        <f t="shared" si="9"/>
        <v>88.333333333333329</v>
      </c>
      <c r="I124" s="133">
        <f t="shared" si="10"/>
        <v>85.346215780998378</v>
      </c>
      <c r="J124"/>
      <c r="L124" s="911"/>
    </row>
    <row r="125" spans="1:12" s="8" customFormat="1" ht="15" customHeight="1">
      <c r="A125" s="788"/>
      <c r="B125" s="68"/>
      <c r="C125" s="794"/>
      <c r="D125" s="801" t="s">
        <v>139</v>
      </c>
      <c r="E125" s="89">
        <v>500</v>
      </c>
      <c r="F125" s="137">
        <v>500</v>
      </c>
      <c r="G125" s="450">
        <v>348</v>
      </c>
      <c r="H125" s="132">
        <f t="shared" si="9"/>
        <v>69.599999999999994</v>
      </c>
      <c r="I125" s="133">
        <f t="shared" si="10"/>
        <v>69.599999999999994</v>
      </c>
      <c r="J125"/>
      <c r="L125" s="911"/>
    </row>
    <row r="126" spans="1:12" s="8" customFormat="1" ht="15" customHeight="1">
      <c r="A126" s="788"/>
      <c r="B126" s="68"/>
      <c r="C126" s="66"/>
      <c r="D126" s="791" t="s">
        <v>98</v>
      </c>
      <c r="E126" s="89">
        <v>16960</v>
      </c>
      <c r="F126" s="137">
        <v>14415</v>
      </c>
      <c r="G126" s="450">
        <v>12471</v>
      </c>
      <c r="H126" s="132">
        <f t="shared" si="9"/>
        <v>73.531839622641513</v>
      </c>
      <c r="I126" s="133">
        <f t="shared" si="10"/>
        <v>86.514047866805413</v>
      </c>
      <c r="J126"/>
      <c r="L126" s="911"/>
    </row>
    <row r="127" spans="1:12" s="8" customFormat="1" ht="15" customHeight="1">
      <c r="A127" s="788"/>
      <c r="B127" s="68"/>
      <c r="C127" s="66"/>
      <c r="D127" s="790" t="s">
        <v>140</v>
      </c>
      <c r="E127" s="89">
        <v>10000</v>
      </c>
      <c r="F127" s="137">
        <v>9600</v>
      </c>
      <c r="G127" s="450">
        <v>8921</v>
      </c>
      <c r="H127" s="132">
        <f t="shared" si="9"/>
        <v>89.21</v>
      </c>
      <c r="I127" s="133">
        <f t="shared" si="10"/>
        <v>92.927083333333343</v>
      </c>
      <c r="J127"/>
      <c r="L127" s="911"/>
    </row>
    <row r="128" spans="1:12" s="8" customFormat="1" ht="15" customHeight="1">
      <c r="A128" s="788"/>
      <c r="B128" s="68"/>
      <c r="C128" s="66"/>
      <c r="D128" s="790" t="s">
        <v>168</v>
      </c>
      <c r="E128" s="89">
        <v>60</v>
      </c>
      <c r="F128" s="137">
        <v>60</v>
      </c>
      <c r="G128" s="450">
        <v>55</v>
      </c>
      <c r="H128" s="132">
        <f t="shared" si="9"/>
        <v>91.666666666666657</v>
      </c>
      <c r="I128" s="133">
        <f t="shared" si="10"/>
        <v>91.666666666666657</v>
      </c>
      <c r="J128"/>
      <c r="L128" s="911"/>
    </row>
    <row r="129" spans="1:12" s="8" customFormat="1" ht="15" customHeight="1">
      <c r="A129" s="788"/>
      <c r="B129" s="68"/>
      <c r="C129" s="66"/>
      <c r="D129" s="790" t="s">
        <v>169</v>
      </c>
      <c r="E129" s="89">
        <v>170</v>
      </c>
      <c r="F129" s="137">
        <v>170</v>
      </c>
      <c r="G129" s="450">
        <v>163</v>
      </c>
      <c r="H129" s="132">
        <f t="shared" si="9"/>
        <v>95.882352941176478</v>
      </c>
      <c r="I129" s="133">
        <f t="shared" si="10"/>
        <v>95.882352941176478</v>
      </c>
      <c r="J129"/>
      <c r="L129" s="911"/>
    </row>
    <row r="130" spans="1:12" s="8" customFormat="1" ht="15" customHeight="1">
      <c r="A130" s="788"/>
      <c r="B130" s="68"/>
      <c r="C130" s="66"/>
      <c r="D130" s="790" t="s">
        <v>579</v>
      </c>
      <c r="E130" s="89">
        <v>0</v>
      </c>
      <c r="F130" s="137">
        <v>0</v>
      </c>
      <c r="G130" s="450">
        <v>0</v>
      </c>
      <c r="H130" s="248" t="s">
        <v>273</v>
      </c>
      <c r="I130" s="184" t="s">
        <v>273</v>
      </c>
      <c r="J130"/>
      <c r="L130" s="911"/>
    </row>
    <row r="131" spans="1:12" s="8" customFormat="1" ht="15" customHeight="1">
      <c r="A131" s="788"/>
      <c r="B131" s="68"/>
      <c r="C131" s="66" t="s">
        <v>170</v>
      </c>
      <c r="D131" s="790" t="s">
        <v>171</v>
      </c>
      <c r="E131" s="89">
        <v>5</v>
      </c>
      <c r="F131" s="137">
        <v>5</v>
      </c>
      <c r="G131" s="450">
        <v>0</v>
      </c>
      <c r="H131" s="132">
        <f t="shared" si="9"/>
        <v>0</v>
      </c>
      <c r="I131" s="133">
        <f t="shared" si="10"/>
        <v>0</v>
      </c>
      <c r="J131"/>
      <c r="L131" s="911"/>
    </row>
    <row r="132" spans="1:12" s="8" customFormat="1" ht="15" customHeight="1">
      <c r="A132" s="788"/>
      <c r="B132" s="68"/>
      <c r="C132" s="66"/>
      <c r="D132" s="790" t="s">
        <v>627</v>
      </c>
      <c r="E132" s="89">
        <v>0</v>
      </c>
      <c r="F132" s="137">
        <v>250</v>
      </c>
      <c r="G132" s="450">
        <v>250</v>
      </c>
      <c r="H132" s="248" t="s">
        <v>273</v>
      </c>
      <c r="I132" s="133">
        <f t="shared" si="10"/>
        <v>100</v>
      </c>
      <c r="J132"/>
      <c r="L132" s="911"/>
    </row>
    <row r="133" spans="1:12" s="8" customFormat="1" ht="15" customHeight="1">
      <c r="A133" s="788"/>
      <c r="B133" s="68"/>
      <c r="C133" s="66"/>
      <c r="D133" s="790" t="s">
        <v>172</v>
      </c>
      <c r="E133" s="89">
        <v>5</v>
      </c>
      <c r="F133" s="137">
        <v>5</v>
      </c>
      <c r="G133" s="450">
        <v>1</v>
      </c>
      <c r="H133" s="132">
        <f t="shared" si="9"/>
        <v>20</v>
      </c>
      <c r="I133" s="133">
        <f t="shared" si="10"/>
        <v>20</v>
      </c>
      <c r="J133"/>
      <c r="L133" s="911"/>
    </row>
    <row r="134" spans="1:12" s="8" customFormat="1" ht="15" customHeight="1">
      <c r="A134" s="72"/>
      <c r="B134" s="818"/>
      <c r="C134" s="793"/>
      <c r="D134" s="790" t="s">
        <v>173</v>
      </c>
      <c r="E134" s="89">
        <v>15</v>
      </c>
      <c r="F134" s="137">
        <v>15</v>
      </c>
      <c r="G134" s="166">
        <v>5</v>
      </c>
      <c r="H134" s="132">
        <f t="shared" si="9"/>
        <v>33.333333333333329</v>
      </c>
      <c r="I134" s="133">
        <f t="shared" si="10"/>
        <v>33.333333333333329</v>
      </c>
      <c r="J134"/>
      <c r="L134" s="911"/>
    </row>
    <row r="135" spans="1:12" s="8" customFormat="1" ht="15" customHeight="1" thickBot="1">
      <c r="A135" s="72"/>
      <c r="B135" s="818"/>
      <c r="C135" s="793"/>
      <c r="D135" s="790" t="s">
        <v>832</v>
      </c>
      <c r="E135" s="89">
        <v>0</v>
      </c>
      <c r="F135" s="137">
        <v>2</v>
      </c>
      <c r="G135" s="166">
        <v>2</v>
      </c>
      <c r="H135" s="248" t="s">
        <v>273</v>
      </c>
      <c r="I135" s="133">
        <f t="shared" si="10"/>
        <v>100</v>
      </c>
      <c r="J135"/>
      <c r="L135" s="911"/>
    </row>
    <row r="136" spans="1:12" s="8" customFormat="1" ht="17.100000000000001" customHeight="1" thickBot="1">
      <c r="A136" s="1086" t="s">
        <v>15</v>
      </c>
      <c r="B136" s="1087"/>
      <c r="C136" s="1088"/>
      <c r="D136" s="819"/>
      <c r="E136" s="891">
        <f>E7+E44+E54+E73+E76</f>
        <v>397639</v>
      </c>
      <c r="F136" s="892">
        <f>F7+F44+F54+F73+F76</f>
        <v>424670.5</v>
      </c>
      <c r="G136" s="891">
        <f>G7+G44+G54+G73+G76</f>
        <v>372188</v>
      </c>
      <c r="H136" s="337">
        <f t="shared" si="7"/>
        <v>93.599470876850603</v>
      </c>
      <c r="I136" s="847">
        <f t="shared" si="8"/>
        <v>87.64159507194401</v>
      </c>
      <c r="J136" s="75"/>
      <c r="K136" s="75"/>
      <c r="L136" s="911"/>
    </row>
    <row r="137" spans="1:12" s="8" customFormat="1" ht="15" customHeight="1">
      <c r="A137" s="202"/>
      <c r="B137" s="202"/>
      <c r="C137" s="202"/>
      <c r="D137" s="202"/>
      <c r="E137" s="893"/>
      <c r="F137" s="894"/>
      <c r="G137" s="893"/>
      <c r="H137" s="876"/>
      <c r="I137" s="877"/>
      <c r="J137" s="75"/>
      <c r="K137" s="75"/>
      <c r="L137" s="911"/>
    </row>
    <row r="138" spans="1:12" s="8" customFormat="1" ht="15" customHeight="1">
      <c r="A138" s="202"/>
      <c r="B138" s="202"/>
      <c r="C138" s="202"/>
      <c r="D138" s="202"/>
      <c r="E138" s="893"/>
      <c r="F138" s="894"/>
      <c r="G138" s="893"/>
      <c r="H138" s="876"/>
      <c r="I138" s="877"/>
      <c r="J138" s="75"/>
      <c r="K138" s="75"/>
      <c r="L138" s="911"/>
    </row>
    <row r="139" spans="1:12" s="8" customFormat="1" ht="15" customHeight="1">
      <c r="A139" s="202"/>
      <c r="B139" s="202"/>
      <c r="C139" s="202"/>
      <c r="D139" s="202"/>
      <c r="E139" s="893"/>
      <c r="F139" s="894"/>
      <c r="G139" s="893"/>
      <c r="H139" s="876"/>
      <c r="I139" s="877"/>
      <c r="J139" s="75"/>
      <c r="K139" s="75"/>
      <c r="L139" s="911"/>
    </row>
    <row r="140" spans="1:12" s="8" customFormat="1" ht="15" customHeight="1">
      <c r="A140" s="202"/>
      <c r="B140" s="202"/>
      <c r="C140" s="202"/>
      <c r="D140" s="202"/>
      <c r="E140" s="893"/>
      <c r="F140" s="894"/>
      <c r="G140" s="893"/>
      <c r="H140" s="876"/>
      <c r="I140" s="877"/>
      <c r="J140" s="75"/>
      <c r="K140" s="75"/>
      <c r="L140" s="911"/>
    </row>
    <row r="141" spans="1:12" s="8" customFormat="1" ht="15" customHeight="1">
      <c r="A141" s="202"/>
      <c r="B141" s="202"/>
      <c r="C141" s="202"/>
      <c r="D141" s="202"/>
      <c r="E141" s="893"/>
      <c r="F141" s="894"/>
      <c r="G141" s="893"/>
      <c r="H141" s="876"/>
      <c r="I141" s="877"/>
      <c r="J141" s="75"/>
      <c r="K141" s="75"/>
      <c r="L141" s="911"/>
    </row>
    <row r="142" spans="1:12" s="8" customFormat="1" ht="15" customHeight="1">
      <c r="A142" s="202"/>
      <c r="B142" s="202"/>
      <c r="C142" s="202"/>
      <c r="D142" s="202"/>
      <c r="E142" s="893"/>
      <c r="F142" s="894"/>
      <c r="G142" s="893"/>
      <c r="H142" s="876"/>
      <c r="I142" s="877"/>
      <c r="J142" s="75"/>
      <c r="K142" s="75"/>
      <c r="L142" s="911"/>
    </row>
    <row r="143" spans="1:12" s="8" customFormat="1" ht="15" customHeight="1">
      <c r="A143" s="202"/>
      <c r="B143" s="202"/>
      <c r="C143" s="202"/>
      <c r="D143" s="202"/>
      <c r="E143" s="893"/>
      <c r="F143" s="894"/>
      <c r="G143" s="893"/>
      <c r="H143" s="876"/>
      <c r="I143" s="877"/>
      <c r="J143" s="75"/>
      <c r="K143" s="75"/>
      <c r="L143" s="911"/>
    </row>
    <row r="144" spans="1:12" s="8" customFormat="1" ht="15" customHeight="1">
      <c r="A144" s="202"/>
      <c r="B144" s="202"/>
      <c r="C144" s="202"/>
      <c r="D144" s="202"/>
      <c r="E144" s="893"/>
      <c r="F144" s="894"/>
      <c r="G144" s="893"/>
      <c r="H144" s="876"/>
      <c r="I144" s="877"/>
      <c r="J144" s="75"/>
      <c r="K144" s="75"/>
      <c r="L144" s="911"/>
    </row>
    <row r="145" spans="1:12" s="8" customFormat="1" ht="15.75" thickBot="1">
      <c r="A145"/>
      <c r="B145"/>
      <c r="C145"/>
      <c r="D145"/>
      <c r="E145"/>
      <c r="F145"/>
      <c r="G145"/>
      <c r="H145"/>
      <c r="I145" s="10" t="s">
        <v>843</v>
      </c>
      <c r="L145" s="911"/>
    </row>
    <row r="146" spans="1:12" s="8" customFormat="1">
      <c r="A146" s="56" t="s">
        <v>0</v>
      </c>
      <c r="B146" s="46" t="s">
        <v>1</v>
      </c>
      <c r="C146" s="47" t="s">
        <v>2</v>
      </c>
      <c r="D146" s="59"/>
      <c r="E146" s="98" t="s">
        <v>3</v>
      </c>
      <c r="F146" s="98" t="s">
        <v>307</v>
      </c>
      <c r="G146" s="128" t="s">
        <v>309</v>
      </c>
      <c r="H146" s="98" t="s">
        <v>311</v>
      </c>
      <c r="I146" s="99" t="s">
        <v>311</v>
      </c>
      <c r="L146" s="911"/>
    </row>
    <row r="147" spans="1:12" s="8" customFormat="1">
      <c r="A147" s="57" t="s">
        <v>4</v>
      </c>
      <c r="B147" s="49" t="s">
        <v>5</v>
      </c>
      <c r="C147" s="50" t="s">
        <v>6</v>
      </c>
      <c r="D147" s="51" t="s">
        <v>7</v>
      </c>
      <c r="E147" s="100" t="s">
        <v>220</v>
      </c>
      <c r="F147" s="100" t="s">
        <v>314</v>
      </c>
      <c r="G147" s="129" t="s">
        <v>310</v>
      </c>
      <c r="H147" s="100" t="s">
        <v>312</v>
      </c>
      <c r="I147" s="101" t="s">
        <v>313</v>
      </c>
      <c r="L147" s="911"/>
    </row>
    <row r="148" spans="1:12" s="8" customFormat="1" ht="15.75" thickBot="1">
      <c r="A148" s="58" t="s">
        <v>8</v>
      </c>
      <c r="B148" s="53" t="s">
        <v>9</v>
      </c>
      <c r="C148" s="54"/>
      <c r="D148" s="60"/>
      <c r="E148" s="111" t="s">
        <v>289</v>
      </c>
      <c r="F148" s="102">
        <v>45657</v>
      </c>
      <c r="G148" s="102">
        <v>45657</v>
      </c>
      <c r="H148" s="102" t="s">
        <v>200</v>
      </c>
      <c r="I148" s="103" t="s">
        <v>200</v>
      </c>
      <c r="L148" s="911"/>
    </row>
    <row r="149" spans="1:12" s="8" customFormat="1" ht="15.75">
      <c r="A149" s="112" t="s">
        <v>315</v>
      </c>
      <c r="B149" s="113"/>
      <c r="C149" s="40"/>
      <c r="D149" s="114"/>
      <c r="E149" s="115"/>
      <c r="F149" s="895"/>
      <c r="G149" s="896"/>
      <c r="H149" s="117"/>
      <c r="I149" s="118"/>
      <c r="L149" s="911"/>
    </row>
    <row r="150" spans="1:12" s="8" customFormat="1">
      <c r="A150" s="65" t="s">
        <v>244</v>
      </c>
      <c r="B150" s="1089" t="s">
        <v>399</v>
      </c>
      <c r="C150" s="1089"/>
      <c r="D150" s="1089"/>
      <c r="E150" s="90">
        <f>SUM(E151:E159)</f>
        <v>11800</v>
      </c>
      <c r="F150" s="123">
        <f>SUM(F151:F162)</f>
        <v>16233.7</v>
      </c>
      <c r="G150" s="90">
        <f>SUM(G151:G162)</f>
        <v>2405</v>
      </c>
      <c r="H150" s="318">
        <f>G150/E150*100</f>
        <v>20.381355932203391</v>
      </c>
      <c r="I150" s="131">
        <f>G150/F150*100</f>
        <v>14.814860444630614</v>
      </c>
      <c r="L150" s="911"/>
    </row>
    <row r="151" spans="1:12" s="8" customFormat="1" ht="26.25">
      <c r="A151" s="167" t="s">
        <v>244</v>
      </c>
      <c r="B151" s="820" t="s">
        <v>400</v>
      </c>
      <c r="C151" s="292" t="s">
        <v>401</v>
      </c>
      <c r="D151" s="157" t="s">
        <v>149</v>
      </c>
      <c r="E151" s="450">
        <v>1000</v>
      </c>
      <c r="F151" s="897">
        <v>400</v>
      </c>
      <c r="G151" s="898">
        <v>0</v>
      </c>
      <c r="H151" s="168">
        <f t="shared" ref="H151:H154" si="15">G151/E151*100</f>
        <v>0</v>
      </c>
      <c r="I151" s="133">
        <f t="shared" ref="I151:I156" si="16">G151/F151*100</f>
        <v>0</v>
      </c>
      <c r="L151" s="911"/>
    </row>
    <row r="152" spans="1:12" s="8" customFormat="1">
      <c r="A152" s="167" t="s">
        <v>244</v>
      </c>
      <c r="B152" s="820" t="s">
        <v>426</v>
      </c>
      <c r="C152" s="292" t="s">
        <v>412</v>
      </c>
      <c r="D152" s="157" t="s">
        <v>149</v>
      </c>
      <c r="E152" s="450">
        <v>6000</v>
      </c>
      <c r="F152" s="897">
        <v>10100</v>
      </c>
      <c r="G152" s="898">
        <v>0</v>
      </c>
      <c r="H152" s="168">
        <f t="shared" si="15"/>
        <v>0</v>
      </c>
      <c r="I152" s="133">
        <f t="shared" si="16"/>
        <v>0</v>
      </c>
      <c r="L152" s="911"/>
    </row>
    <row r="153" spans="1:12" s="8" customFormat="1">
      <c r="A153" s="167" t="s">
        <v>244</v>
      </c>
      <c r="B153" s="820" t="s">
        <v>427</v>
      </c>
      <c r="C153" s="292" t="s">
        <v>413</v>
      </c>
      <c r="D153" s="157" t="s">
        <v>149</v>
      </c>
      <c r="E153" s="450">
        <v>2400</v>
      </c>
      <c r="F153" s="897">
        <v>2400</v>
      </c>
      <c r="G153" s="898">
        <v>0</v>
      </c>
      <c r="H153" s="168">
        <f t="shared" si="15"/>
        <v>0</v>
      </c>
      <c r="I153" s="133">
        <f t="shared" si="16"/>
        <v>0</v>
      </c>
      <c r="L153" s="911"/>
    </row>
    <row r="154" spans="1:12" s="8" customFormat="1">
      <c r="A154" s="167" t="s">
        <v>244</v>
      </c>
      <c r="B154" s="820" t="s">
        <v>428</v>
      </c>
      <c r="C154" s="292" t="s">
        <v>693</v>
      </c>
      <c r="D154" s="157" t="s">
        <v>149</v>
      </c>
      <c r="E154" s="450">
        <v>2400</v>
      </c>
      <c r="F154" s="899">
        <v>63.8</v>
      </c>
      <c r="G154" s="900">
        <v>0</v>
      </c>
      <c r="H154" s="168">
        <f t="shared" si="15"/>
        <v>0</v>
      </c>
      <c r="I154" s="133">
        <f t="shared" si="16"/>
        <v>0</v>
      </c>
      <c r="L154" s="911"/>
    </row>
    <row r="155" spans="1:12" s="8" customFormat="1">
      <c r="A155" s="167" t="s">
        <v>244</v>
      </c>
      <c r="B155" s="820" t="s">
        <v>562</v>
      </c>
      <c r="C155" s="292" t="s">
        <v>601</v>
      </c>
      <c r="D155" s="157" t="s">
        <v>149</v>
      </c>
      <c r="E155" s="450">
        <v>0</v>
      </c>
      <c r="F155" s="897">
        <v>163.69999999999999</v>
      </c>
      <c r="G155" s="898">
        <v>164</v>
      </c>
      <c r="H155" s="243" t="s">
        <v>273</v>
      </c>
      <c r="I155" s="133">
        <f t="shared" si="16"/>
        <v>100.18326206475261</v>
      </c>
      <c r="L155" s="911"/>
    </row>
    <row r="156" spans="1:12" s="8" customFormat="1">
      <c r="A156" s="167" t="s">
        <v>244</v>
      </c>
      <c r="B156" s="820" t="s">
        <v>563</v>
      </c>
      <c r="C156" s="292" t="s">
        <v>600</v>
      </c>
      <c r="D156" s="157" t="s">
        <v>149</v>
      </c>
      <c r="E156" s="450">
        <v>0</v>
      </c>
      <c r="F156" s="899">
        <v>1705.4</v>
      </c>
      <c r="G156" s="900">
        <v>853</v>
      </c>
      <c r="H156" s="243" t="s">
        <v>273</v>
      </c>
      <c r="I156" s="133">
        <f t="shared" si="16"/>
        <v>50.017591180954611</v>
      </c>
      <c r="L156" s="911"/>
    </row>
    <row r="157" spans="1:12" s="8" customFormat="1">
      <c r="A157" s="821" t="s">
        <v>244</v>
      </c>
      <c r="B157" s="820" t="s">
        <v>564</v>
      </c>
      <c r="C157" s="822" t="s">
        <v>571</v>
      </c>
      <c r="D157" s="157" t="s">
        <v>149</v>
      </c>
      <c r="E157" s="450">
        <v>0</v>
      </c>
      <c r="F157" s="897">
        <v>598</v>
      </c>
      <c r="G157" s="898">
        <v>598</v>
      </c>
      <c r="H157" s="243" t="s">
        <v>273</v>
      </c>
      <c r="I157" s="133">
        <f>G157/F157*100</f>
        <v>100</v>
      </c>
      <c r="L157" s="911"/>
    </row>
    <row r="158" spans="1:12" s="8" customFormat="1">
      <c r="A158" s="167" t="s">
        <v>244</v>
      </c>
      <c r="B158" s="823" t="s">
        <v>565</v>
      </c>
      <c r="C158" s="822" t="s">
        <v>572</v>
      </c>
      <c r="D158" s="157" t="s">
        <v>149</v>
      </c>
      <c r="E158" s="450">
        <v>0</v>
      </c>
      <c r="F158" s="897">
        <v>120</v>
      </c>
      <c r="G158" s="898">
        <v>109</v>
      </c>
      <c r="H158" s="243" t="s">
        <v>273</v>
      </c>
      <c r="I158" s="133">
        <f t="shared" ref="I158:I162" si="17">G158/F158*100</f>
        <v>90.833333333333329</v>
      </c>
      <c r="L158" s="911"/>
    </row>
    <row r="159" spans="1:12" s="8" customFormat="1">
      <c r="A159" s="821" t="s">
        <v>244</v>
      </c>
      <c r="B159" s="820" t="s">
        <v>628</v>
      </c>
      <c r="C159" s="822" t="s">
        <v>629</v>
      </c>
      <c r="D159" s="157" t="s">
        <v>149</v>
      </c>
      <c r="E159" s="450">
        <v>0</v>
      </c>
      <c r="F159" s="899">
        <v>132</v>
      </c>
      <c r="G159" s="900">
        <v>132</v>
      </c>
      <c r="H159" s="243" t="s">
        <v>273</v>
      </c>
      <c r="I159" s="133">
        <f t="shared" si="17"/>
        <v>100</v>
      </c>
      <c r="L159" s="911"/>
    </row>
    <row r="160" spans="1:12" s="8" customFormat="1">
      <c r="A160" s="167" t="s">
        <v>244</v>
      </c>
      <c r="B160" s="820" t="s">
        <v>630</v>
      </c>
      <c r="C160" s="822" t="s">
        <v>631</v>
      </c>
      <c r="D160" s="157" t="s">
        <v>149</v>
      </c>
      <c r="E160" s="450">
        <v>0</v>
      </c>
      <c r="F160" s="899">
        <v>266.2</v>
      </c>
      <c r="G160" s="900">
        <v>266</v>
      </c>
      <c r="H160" s="243" t="s">
        <v>273</v>
      </c>
      <c r="I160" s="133">
        <f t="shared" si="17"/>
        <v>99.92486851990985</v>
      </c>
      <c r="L160" s="911"/>
    </row>
    <row r="161" spans="1:12" s="8" customFormat="1">
      <c r="A161" s="824" t="s">
        <v>244</v>
      </c>
      <c r="B161" s="825" t="s">
        <v>637</v>
      </c>
      <c r="C161" s="822" t="s">
        <v>638</v>
      </c>
      <c r="D161" s="826" t="s">
        <v>149</v>
      </c>
      <c r="E161" s="450">
        <v>0</v>
      </c>
      <c r="F161" s="899">
        <v>59.6</v>
      </c>
      <c r="G161" s="900">
        <v>59</v>
      </c>
      <c r="H161" s="243" t="s">
        <v>273</v>
      </c>
      <c r="I161" s="133">
        <f t="shared" si="17"/>
        <v>98.993288590604024</v>
      </c>
      <c r="L161" s="911"/>
    </row>
    <row r="162" spans="1:12" s="8" customFormat="1">
      <c r="A162" s="824" t="s">
        <v>244</v>
      </c>
      <c r="B162" s="825" t="s">
        <v>833</v>
      </c>
      <c r="C162" s="822" t="s">
        <v>834</v>
      </c>
      <c r="D162" s="826" t="s">
        <v>149</v>
      </c>
      <c r="E162" s="450">
        <v>0</v>
      </c>
      <c r="F162" s="899">
        <v>225</v>
      </c>
      <c r="G162" s="900">
        <v>224</v>
      </c>
      <c r="H162" s="243" t="s">
        <v>273</v>
      </c>
      <c r="I162" s="133">
        <f t="shared" si="17"/>
        <v>99.555555555555557</v>
      </c>
      <c r="L162" s="911"/>
    </row>
    <row r="163" spans="1:12" s="8" customFormat="1" ht="15.75">
      <c r="A163" s="195"/>
      <c r="B163" s="192"/>
      <c r="C163" s="193"/>
      <c r="D163" s="194"/>
      <c r="E163" s="115"/>
      <c r="F163" s="895"/>
      <c r="G163" s="896"/>
      <c r="H163" s="117"/>
      <c r="I163" s="118"/>
      <c r="L163" s="911"/>
    </row>
    <row r="164" spans="1:12" s="8" customFormat="1">
      <c r="A164" s="249" t="s">
        <v>182</v>
      </c>
      <c r="B164" s="1068" t="s">
        <v>186</v>
      </c>
      <c r="C164" s="1068"/>
      <c r="D164" s="1068"/>
      <c r="E164" s="250">
        <f>SUM(E165:E166)</f>
        <v>2500</v>
      </c>
      <c r="F164" s="251">
        <f>SUM(F165:F166)</f>
        <v>0</v>
      </c>
      <c r="G164" s="250">
        <f t="shared" ref="G164" si="18">SUM(G165:G166)</f>
        <v>0</v>
      </c>
      <c r="H164" s="130">
        <f t="shared" ref="H164:H166" si="19">(G164/E164)*100</f>
        <v>0</v>
      </c>
      <c r="I164" s="901" t="s">
        <v>273</v>
      </c>
      <c r="L164" s="911"/>
    </row>
    <row r="165" spans="1:12" s="8" customFormat="1">
      <c r="A165" s="172" t="s">
        <v>182</v>
      </c>
      <c r="B165" s="827" t="s">
        <v>402</v>
      </c>
      <c r="C165" s="822" t="s">
        <v>403</v>
      </c>
      <c r="D165" s="157" t="s">
        <v>149</v>
      </c>
      <c r="E165" s="136">
        <v>1500</v>
      </c>
      <c r="F165" s="180">
        <v>0</v>
      </c>
      <c r="G165" s="136">
        <v>0</v>
      </c>
      <c r="H165" s="132">
        <f t="shared" si="19"/>
        <v>0</v>
      </c>
      <c r="I165" s="184" t="s">
        <v>273</v>
      </c>
      <c r="L165" s="911"/>
    </row>
    <row r="166" spans="1:12" s="8" customFormat="1">
      <c r="A166" s="172" t="s">
        <v>182</v>
      </c>
      <c r="B166" s="827" t="s">
        <v>404</v>
      </c>
      <c r="C166" s="822" t="s">
        <v>405</v>
      </c>
      <c r="D166" s="157" t="s">
        <v>149</v>
      </c>
      <c r="E166" s="136">
        <v>1000</v>
      </c>
      <c r="F166" s="180">
        <v>0</v>
      </c>
      <c r="G166" s="136">
        <v>0</v>
      </c>
      <c r="H166" s="132">
        <f t="shared" si="19"/>
        <v>0</v>
      </c>
      <c r="I166" s="184" t="s">
        <v>273</v>
      </c>
      <c r="L166" s="911"/>
    </row>
    <row r="167" spans="1:12" s="8" customFormat="1">
      <c r="A167" s="172"/>
      <c r="B167" s="185"/>
      <c r="C167" s="186"/>
      <c r="D167" s="187"/>
      <c r="E167" s="136"/>
      <c r="F167" s="180"/>
      <c r="G167" s="136"/>
      <c r="H167" s="132"/>
      <c r="I167" s="184"/>
      <c r="L167" s="911"/>
    </row>
    <row r="168" spans="1:12" s="8" customFormat="1">
      <c r="A168" s="249" t="s">
        <v>868</v>
      </c>
      <c r="B168" s="1003" t="s">
        <v>869</v>
      </c>
      <c r="C168" s="1003"/>
      <c r="D168" s="1003"/>
      <c r="E168" s="250">
        <f>SUM(E169:E171)</f>
        <v>900</v>
      </c>
      <c r="F168" s="251">
        <f>SUM(F169:F171)</f>
        <v>3300</v>
      </c>
      <c r="G168" s="250">
        <f>SUM(G169:G171)</f>
        <v>3018</v>
      </c>
      <c r="H168" s="130">
        <f t="shared" ref="H168" si="20">(G168/E168)*100</f>
        <v>335.33333333333337</v>
      </c>
      <c r="I168" s="901">
        <f>G168/F168*100</f>
        <v>91.454545454545453</v>
      </c>
      <c r="L168" s="911"/>
    </row>
    <row r="169" spans="1:12" s="8" customFormat="1">
      <c r="A169" s="828">
        <v>913</v>
      </c>
      <c r="B169" s="829" t="s">
        <v>406</v>
      </c>
      <c r="C169" s="830" t="s">
        <v>407</v>
      </c>
      <c r="D169" s="830" t="s">
        <v>149</v>
      </c>
      <c r="E169" s="89">
        <v>900</v>
      </c>
      <c r="F169" s="139">
        <v>900</v>
      </c>
      <c r="G169" s="849">
        <v>845</v>
      </c>
      <c r="H169" s="168">
        <f>(G169/E169)*100</f>
        <v>93.888888888888886</v>
      </c>
      <c r="I169" s="133">
        <f t="shared" ref="I169:I170" si="21">(G169/F169)*100</f>
        <v>93.888888888888886</v>
      </c>
      <c r="L169" s="911"/>
    </row>
    <row r="170" spans="1:12" s="8" customFormat="1">
      <c r="A170" s="831" t="s">
        <v>868</v>
      </c>
      <c r="B170" s="832" t="s">
        <v>632</v>
      </c>
      <c r="C170" s="830" t="s">
        <v>692</v>
      </c>
      <c r="D170" s="830" t="s">
        <v>149</v>
      </c>
      <c r="E170" s="89">
        <v>0</v>
      </c>
      <c r="F170" s="139">
        <v>2400</v>
      </c>
      <c r="G170" s="849">
        <v>2173</v>
      </c>
      <c r="H170" s="243" t="s">
        <v>273</v>
      </c>
      <c r="I170" s="133">
        <f t="shared" si="21"/>
        <v>90.541666666666671</v>
      </c>
      <c r="L170" s="911"/>
    </row>
    <row r="171" spans="1:12" s="8" customFormat="1" ht="15.75" thickBot="1">
      <c r="A171" s="167"/>
      <c r="B171" s="169"/>
      <c r="C171" s="170"/>
      <c r="D171" s="170"/>
      <c r="E171" s="89"/>
      <c r="F171" s="139"/>
      <c r="G171" s="135"/>
      <c r="H171" s="168"/>
      <c r="I171" s="133"/>
      <c r="L171" s="911"/>
    </row>
    <row r="172" spans="1:12" s="8" customFormat="1" ht="16.5" thickBot="1">
      <c r="A172" s="833" t="s">
        <v>320</v>
      </c>
      <c r="B172" s="834"/>
      <c r="C172" s="834"/>
      <c r="D172" s="834"/>
      <c r="E172" s="278">
        <f>E150+E164+E168</f>
        <v>15200</v>
      </c>
      <c r="F172" s="347">
        <f>F150+F164+F168</f>
        <v>19533.7</v>
      </c>
      <c r="G172" s="278">
        <f>G150+G164+G168</f>
        <v>5423</v>
      </c>
      <c r="H172" s="279">
        <f>(G172/E172)*100</f>
        <v>35.67763157894737</v>
      </c>
      <c r="I172" s="280">
        <f>G172/F172*100</f>
        <v>27.762277499910411</v>
      </c>
      <c r="L172" s="911"/>
    </row>
    <row r="173" spans="1:12" s="8" customFormat="1" ht="16.5" thickBot="1">
      <c r="A173" s="171"/>
      <c r="B173" s="171"/>
      <c r="C173" s="171"/>
      <c r="D173" s="171"/>
      <c r="E173" s="119"/>
      <c r="F173" s="120"/>
      <c r="G173" s="902"/>
      <c r="H173" s="121"/>
      <c r="I173" s="121"/>
      <c r="L173" s="911"/>
    </row>
    <row r="174" spans="1:12" s="8" customFormat="1" ht="16.5" thickBot="1">
      <c r="A174" s="835" t="s">
        <v>408</v>
      </c>
      <c r="B174" s="836"/>
      <c r="C174" s="837"/>
      <c r="D174" s="834"/>
      <c r="E174" s="278">
        <f>E136+E172</f>
        <v>412839</v>
      </c>
      <c r="F174" s="347">
        <f>F136+F172</f>
        <v>444204.2</v>
      </c>
      <c r="G174" s="278">
        <f>G136+G172</f>
        <v>377611</v>
      </c>
      <c r="H174" s="279">
        <f>(G174/E174)*100</f>
        <v>91.466891451631255</v>
      </c>
      <c r="I174" s="441">
        <f>(G174/F174)*100</f>
        <v>85.008426304839077</v>
      </c>
      <c r="L174" s="911"/>
    </row>
  </sheetData>
  <mergeCells count="16">
    <mergeCell ref="A136:C136"/>
    <mergeCell ref="B150:D150"/>
    <mergeCell ref="B168:D168"/>
    <mergeCell ref="F22:F23"/>
    <mergeCell ref="B164:D164"/>
    <mergeCell ref="G22:G23"/>
    <mergeCell ref="H22:H23"/>
    <mergeCell ref="I22:I23"/>
    <mergeCell ref="B44:C44"/>
    <mergeCell ref="B73:C73"/>
    <mergeCell ref="A2:E2"/>
    <mergeCell ref="B7:C7"/>
    <mergeCell ref="A22:A23"/>
    <mergeCell ref="B22:B23"/>
    <mergeCell ref="C22:C23"/>
    <mergeCell ref="E22:E23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38"/>
  <sheetViews>
    <sheetView topLeftCell="A12" zoomScaleNormal="100" workbookViewId="0">
      <selection activeCell="E42" sqref="E42"/>
    </sheetView>
  </sheetViews>
  <sheetFormatPr defaultRowHeight="15"/>
  <cols>
    <col min="1" max="2" width="12.7109375" customWidth="1"/>
    <col min="3" max="3" width="36.140625" customWidth="1"/>
    <col min="4" max="4" width="52.140625" customWidth="1"/>
    <col min="5" max="7" width="14.7109375" style="8" customWidth="1"/>
  </cols>
  <sheetData>
    <row r="1" spans="1:9">
      <c r="A1" s="3"/>
      <c r="B1" s="3"/>
      <c r="C1" s="3"/>
      <c r="D1" s="3"/>
      <c r="E1"/>
      <c r="F1"/>
      <c r="G1"/>
    </row>
    <row r="2" spans="1:9" ht="15.75">
      <c r="A2" s="1092" t="s">
        <v>694</v>
      </c>
      <c r="B2" s="1093"/>
      <c r="C2" s="1093"/>
      <c r="D2" s="1093"/>
      <c r="E2"/>
      <c r="F2"/>
      <c r="G2"/>
    </row>
    <row r="3" spans="1:9" ht="15.75" thickBot="1">
      <c r="A3" s="3"/>
      <c r="B3" s="3"/>
      <c r="C3" s="3"/>
      <c r="D3" s="3"/>
      <c r="E3"/>
      <c r="F3"/>
      <c r="G3" s="10"/>
      <c r="I3" s="10" t="s">
        <v>842</v>
      </c>
    </row>
    <row r="4" spans="1:9">
      <c r="A4" s="358" t="s">
        <v>0</v>
      </c>
      <c r="B4" s="360" t="s">
        <v>1</v>
      </c>
      <c r="C4" s="359" t="s">
        <v>2</v>
      </c>
      <c r="D4" s="361"/>
      <c r="E4" s="98" t="s">
        <v>3</v>
      </c>
      <c r="F4" s="98" t="s">
        <v>307</v>
      </c>
      <c r="G4" s="128" t="s">
        <v>309</v>
      </c>
      <c r="H4" s="98" t="s">
        <v>311</v>
      </c>
      <c r="I4" s="99" t="s">
        <v>311</v>
      </c>
    </row>
    <row r="5" spans="1:9">
      <c r="A5" s="362" t="s">
        <v>4</v>
      </c>
      <c r="B5" s="364" t="s">
        <v>5</v>
      </c>
      <c r="C5" s="363" t="s">
        <v>6</v>
      </c>
      <c r="D5" s="365" t="s">
        <v>7</v>
      </c>
      <c r="E5" s="100" t="s">
        <v>220</v>
      </c>
      <c r="F5" s="100" t="s">
        <v>314</v>
      </c>
      <c r="G5" s="129" t="s">
        <v>310</v>
      </c>
      <c r="H5" s="100" t="s">
        <v>312</v>
      </c>
      <c r="I5" s="101" t="s">
        <v>313</v>
      </c>
    </row>
    <row r="6" spans="1:9" ht="15" customHeight="1" thickBot="1">
      <c r="A6" s="531" t="s">
        <v>8</v>
      </c>
      <c r="B6" s="368" t="s">
        <v>9</v>
      </c>
      <c r="C6" s="367"/>
      <c r="D6" s="369"/>
      <c r="E6" s="111" t="s">
        <v>289</v>
      </c>
      <c r="F6" s="102">
        <v>45657</v>
      </c>
      <c r="G6" s="102">
        <v>45657</v>
      </c>
      <c r="H6" s="102" t="s">
        <v>200</v>
      </c>
      <c r="I6" s="103" t="s">
        <v>200</v>
      </c>
    </row>
    <row r="7" spans="1:9" ht="15.75">
      <c r="A7" s="532" t="s">
        <v>174</v>
      </c>
      <c r="B7" s="533"/>
      <c r="C7" s="533"/>
      <c r="D7" s="533"/>
      <c r="E7" s="534"/>
      <c r="F7" s="534"/>
      <c r="G7" s="158"/>
      <c r="H7" s="158"/>
      <c r="I7" s="134"/>
    </row>
    <row r="8" spans="1:9">
      <c r="A8" s="208" t="s">
        <v>175</v>
      </c>
      <c r="B8" s="1094" t="s">
        <v>176</v>
      </c>
      <c r="C8" s="1095"/>
      <c r="D8" s="535"/>
      <c r="E8" s="94">
        <f>E9+E19</f>
        <v>6804.8</v>
      </c>
      <c r="F8" s="94">
        <f>F9+F13+F16+F19</f>
        <v>13393.1</v>
      </c>
      <c r="G8" s="233">
        <f>G9+G13+G16+G19</f>
        <v>16105</v>
      </c>
      <c r="H8" s="536">
        <f>G8/E8*100</f>
        <v>236.67117328944275</v>
      </c>
      <c r="I8" s="537">
        <f>G8/F8*100</f>
        <v>120.24848616078427</v>
      </c>
    </row>
    <row r="9" spans="1:9" ht="15" customHeight="1">
      <c r="A9" s="160"/>
      <c r="B9" s="286"/>
      <c r="C9" s="380" t="s">
        <v>177</v>
      </c>
      <c r="D9" s="290" t="s">
        <v>188</v>
      </c>
      <c r="E9" s="93">
        <f>SUM(E10:E11)</f>
        <v>6804.8</v>
      </c>
      <c r="F9" s="93">
        <f t="shared" ref="F9:G9" si="0">SUM(F10:F11)</f>
        <v>6883.1</v>
      </c>
      <c r="G9" s="92">
        <f t="shared" si="0"/>
        <v>6732</v>
      </c>
      <c r="H9" s="538">
        <f>G9/E9*100</f>
        <v>98.930166940982829</v>
      </c>
      <c r="I9" s="539">
        <f>G9/F9*100</f>
        <v>97.804768200374824</v>
      </c>
    </row>
    <row r="10" spans="1:9">
      <c r="A10" s="388"/>
      <c r="B10" s="540"/>
      <c r="C10" s="541"/>
      <c r="D10" s="542" t="s">
        <v>99</v>
      </c>
      <c r="E10" s="543">
        <v>299.8</v>
      </c>
      <c r="F10" s="543">
        <v>299.8</v>
      </c>
      <c r="G10" s="544">
        <v>237</v>
      </c>
      <c r="H10" s="545">
        <f t="shared" ref="H10:H11" si="1">G10/E10*100</f>
        <v>79.052701801200797</v>
      </c>
      <c r="I10" s="546">
        <f t="shared" ref="I10:I11" si="2">G10/F10*100</f>
        <v>79.052701801200797</v>
      </c>
    </row>
    <row r="11" spans="1:9">
      <c r="A11" s="388"/>
      <c r="B11" s="286"/>
      <c r="C11" s="380" t="s">
        <v>272</v>
      </c>
      <c r="D11" s="542" t="s">
        <v>99</v>
      </c>
      <c r="E11" s="543">
        <v>6505</v>
      </c>
      <c r="F11" s="543">
        <v>6583.3</v>
      </c>
      <c r="G11" s="544">
        <v>6495</v>
      </c>
      <c r="H11" s="545">
        <f t="shared" si="1"/>
        <v>99.846272098385853</v>
      </c>
      <c r="I11" s="546">
        <f t="shared" si="2"/>
        <v>98.658727385961441</v>
      </c>
    </row>
    <row r="12" spans="1:9">
      <c r="A12" s="388"/>
      <c r="B12" s="286"/>
      <c r="C12" s="380"/>
      <c r="D12" s="542"/>
      <c r="E12" s="543"/>
      <c r="F12" s="543"/>
      <c r="G12" s="544"/>
      <c r="H12" s="545"/>
      <c r="I12" s="546"/>
    </row>
    <row r="13" spans="1:9">
      <c r="A13" s="388"/>
      <c r="B13" s="286"/>
      <c r="C13" s="380"/>
      <c r="D13" s="547" t="s">
        <v>590</v>
      </c>
      <c r="E13" s="93">
        <f>E14</f>
        <v>0</v>
      </c>
      <c r="F13" s="93">
        <f>F14</f>
        <v>4752.6000000000004</v>
      </c>
      <c r="G13" s="89">
        <f>G14</f>
        <v>4753</v>
      </c>
      <c r="H13" s="548" t="s">
        <v>273</v>
      </c>
      <c r="I13" s="539">
        <f>G13/F13*100</f>
        <v>100.00841644573495</v>
      </c>
    </row>
    <row r="14" spans="1:9">
      <c r="A14" s="388"/>
      <c r="B14" s="286"/>
      <c r="C14" s="380"/>
      <c r="D14" s="542" t="s">
        <v>591</v>
      </c>
      <c r="E14" s="543">
        <v>0</v>
      </c>
      <c r="F14" s="543">
        <v>4752.6000000000004</v>
      </c>
      <c r="G14" s="544">
        <v>4753</v>
      </c>
      <c r="H14" s="548" t="s">
        <v>273</v>
      </c>
      <c r="I14" s="546">
        <f t="shared" ref="I14" si="3">G14/F14*100</f>
        <v>100.00841644573495</v>
      </c>
    </row>
    <row r="15" spans="1:9">
      <c r="A15" s="388"/>
      <c r="B15" s="286"/>
      <c r="C15" s="380"/>
      <c r="D15" s="542"/>
      <c r="E15" s="93"/>
      <c r="F15" s="93"/>
      <c r="G15" s="89"/>
      <c r="H15" s="548"/>
      <c r="I15" s="539"/>
    </row>
    <row r="16" spans="1:9">
      <c r="A16" s="388"/>
      <c r="B16" s="286"/>
      <c r="C16" s="380"/>
      <c r="D16" s="547" t="s">
        <v>589</v>
      </c>
      <c r="E16" s="93">
        <f>E17</f>
        <v>0</v>
      </c>
      <c r="F16" s="93">
        <f>F17</f>
        <v>283.10000000000002</v>
      </c>
      <c r="G16" s="92">
        <f>G17</f>
        <v>283</v>
      </c>
      <c r="H16" s="548" t="s">
        <v>273</v>
      </c>
      <c r="I16" s="539">
        <f>G16/F16*100</f>
        <v>99.964676792652767</v>
      </c>
    </row>
    <row r="17" spans="1:14">
      <c r="A17" s="388"/>
      <c r="B17" s="286"/>
      <c r="C17" s="380"/>
      <c r="D17" s="542" t="s">
        <v>588</v>
      </c>
      <c r="E17" s="543">
        <v>0</v>
      </c>
      <c r="F17" s="543">
        <v>283.10000000000002</v>
      </c>
      <c r="G17" s="544">
        <v>283</v>
      </c>
      <c r="H17" s="548" t="s">
        <v>273</v>
      </c>
      <c r="I17" s="546">
        <f t="shared" ref="I17" si="4">G17/F17*100</f>
        <v>99.964676792652767</v>
      </c>
    </row>
    <row r="18" spans="1:14">
      <c r="A18" s="388"/>
      <c r="B18" s="286"/>
      <c r="C18" s="380"/>
      <c r="D18" s="542"/>
      <c r="E18" s="93"/>
      <c r="F18" s="93"/>
      <c r="G18" s="89"/>
      <c r="H18" s="548"/>
      <c r="I18" s="539"/>
    </row>
    <row r="19" spans="1:14">
      <c r="A19" s="388"/>
      <c r="B19" s="286"/>
      <c r="C19" s="380"/>
      <c r="D19" s="547" t="s">
        <v>420</v>
      </c>
      <c r="E19" s="92">
        <v>0</v>
      </c>
      <c r="F19" s="93">
        <f>F20</f>
        <v>1474.3</v>
      </c>
      <c r="G19" s="92">
        <f>G20</f>
        <v>4337</v>
      </c>
      <c r="H19" s="548" t="s">
        <v>273</v>
      </c>
      <c r="I19" s="539">
        <f t="shared" ref="I19:I20" si="5">G19/F19*100</f>
        <v>294.1735060706776</v>
      </c>
    </row>
    <row r="20" spans="1:14">
      <c r="A20" s="388"/>
      <c r="B20" s="549"/>
      <c r="C20" s="389"/>
      <c r="D20" s="542" t="s">
        <v>530</v>
      </c>
      <c r="E20" s="550">
        <v>0</v>
      </c>
      <c r="F20" s="543">
        <v>1474.3</v>
      </c>
      <c r="G20" s="544">
        <v>4337</v>
      </c>
      <c r="H20" s="548" t="s">
        <v>273</v>
      </c>
      <c r="I20" s="546">
        <f t="shared" si="5"/>
        <v>294.1735060706776</v>
      </c>
      <c r="K20" s="577"/>
      <c r="L20" s="578"/>
      <c r="M20" s="579"/>
      <c r="N20" s="580"/>
    </row>
    <row r="21" spans="1:14">
      <c r="A21" s="388"/>
      <c r="B21" s="549"/>
      <c r="C21" s="389"/>
      <c r="D21" s="542"/>
      <c r="E21" s="92"/>
      <c r="F21" s="93"/>
      <c r="G21" s="89"/>
      <c r="H21" s="536"/>
      <c r="I21" s="537"/>
    </row>
    <row r="22" spans="1:14">
      <c r="A22" s="373" t="s">
        <v>871</v>
      </c>
      <c r="B22" s="551" t="s">
        <v>870</v>
      </c>
      <c r="C22" s="552"/>
      <c r="D22" s="553"/>
      <c r="E22" s="94">
        <f>SUM(E23:E24)</f>
        <v>70</v>
      </c>
      <c r="F22" s="94">
        <f>SUM(F23:F24)</f>
        <v>72.7</v>
      </c>
      <c r="G22" s="233">
        <f>SUM(G23:G24)</f>
        <v>58</v>
      </c>
      <c r="H22" s="903" t="s">
        <v>273</v>
      </c>
      <c r="I22" s="537">
        <f>G22/F22*100</f>
        <v>79.779917469050886</v>
      </c>
    </row>
    <row r="23" spans="1:14">
      <c r="A23" s="752"/>
      <c r="B23" s="316"/>
      <c r="C23" s="232" t="s">
        <v>178</v>
      </c>
      <c r="D23" s="555" t="s">
        <v>179</v>
      </c>
      <c r="E23" s="556">
        <v>70</v>
      </c>
      <c r="F23" s="556">
        <v>70</v>
      </c>
      <c r="G23" s="557">
        <v>55</v>
      </c>
      <c r="H23" s="558">
        <f t="shared" ref="H23" si="6">G23/E23*100</f>
        <v>78.571428571428569</v>
      </c>
      <c r="I23" s="559">
        <f t="shared" ref="I23" si="7">G23/F23*100</f>
        <v>78.571428571428569</v>
      </c>
    </row>
    <row r="24" spans="1:14" ht="15.75" thickBot="1">
      <c r="A24" s="281"/>
      <c r="B24" s="554"/>
      <c r="C24" s="232" t="s">
        <v>178</v>
      </c>
      <c r="D24" s="555" t="s">
        <v>841</v>
      </c>
      <c r="E24" s="556">
        <v>0</v>
      </c>
      <c r="F24" s="556">
        <v>2.7</v>
      </c>
      <c r="G24" s="557">
        <v>3</v>
      </c>
      <c r="H24" s="904" t="s">
        <v>273</v>
      </c>
      <c r="I24" s="559">
        <f t="shared" ref="I24" si="8">G24/F24*100</f>
        <v>111.1111111111111</v>
      </c>
    </row>
    <row r="25" spans="1:14" ht="16.5" thickBot="1">
      <c r="A25" s="1096" t="s">
        <v>15</v>
      </c>
      <c r="B25" s="1017"/>
      <c r="C25" s="1018"/>
      <c r="D25" s="560"/>
      <c r="E25" s="391">
        <f>E8+E22</f>
        <v>6874.8</v>
      </c>
      <c r="F25" s="391">
        <f>F8+F22</f>
        <v>13465.800000000001</v>
      </c>
      <c r="G25" s="225">
        <f>G8+G22</f>
        <v>16163</v>
      </c>
      <c r="H25" s="270">
        <f t="shared" ref="H25" si="9">G25/E25*100</f>
        <v>235.10502123698146</v>
      </c>
      <c r="I25" s="256">
        <f>G25/F25*100</f>
        <v>120.03000193081732</v>
      </c>
    </row>
    <row r="26" spans="1:14" ht="15.75" thickBot="1">
      <c r="E26" s="13"/>
      <c r="F26" s="561"/>
      <c r="G26" s="562"/>
      <c r="H26" s="12"/>
    </row>
    <row r="27" spans="1:14" ht="15" customHeight="1">
      <c r="A27" s="145" t="s">
        <v>0</v>
      </c>
      <c r="B27" s="98" t="s">
        <v>1</v>
      </c>
      <c r="C27" s="146" t="s">
        <v>2</v>
      </c>
      <c r="D27" s="147"/>
      <c r="E27" s="98" t="s">
        <v>3</v>
      </c>
      <c r="F27" s="98" t="s">
        <v>307</v>
      </c>
      <c r="G27" s="98" t="s">
        <v>309</v>
      </c>
      <c r="H27" s="98" t="s">
        <v>311</v>
      </c>
      <c r="I27" s="99" t="s">
        <v>311</v>
      </c>
      <c r="K27" s="191"/>
    </row>
    <row r="28" spans="1:14">
      <c r="A28" s="148" t="s">
        <v>4</v>
      </c>
      <c r="B28" s="100" t="s">
        <v>5</v>
      </c>
      <c r="C28" s="149" t="s">
        <v>6</v>
      </c>
      <c r="D28" s="150" t="s">
        <v>7</v>
      </c>
      <c r="E28" s="100" t="s">
        <v>220</v>
      </c>
      <c r="F28" s="100" t="s">
        <v>314</v>
      </c>
      <c r="G28" s="100" t="s">
        <v>310</v>
      </c>
      <c r="H28" s="100" t="s">
        <v>312</v>
      </c>
      <c r="I28" s="101" t="s">
        <v>313</v>
      </c>
    </row>
    <row r="29" spans="1:14" ht="15.75" thickBot="1">
      <c r="A29" s="151" t="s">
        <v>8</v>
      </c>
      <c r="B29" s="111" t="s">
        <v>9</v>
      </c>
      <c r="C29" s="152"/>
      <c r="D29" s="153"/>
      <c r="E29" s="111" t="s">
        <v>289</v>
      </c>
      <c r="F29" s="102">
        <v>45657</v>
      </c>
      <c r="G29" s="102">
        <v>45657</v>
      </c>
      <c r="H29" s="102" t="s">
        <v>200</v>
      </c>
      <c r="I29" s="103" t="s">
        <v>200</v>
      </c>
    </row>
    <row r="30" spans="1:14" ht="15.75">
      <c r="A30" s="154" t="s">
        <v>315</v>
      </c>
      <c r="B30" s="117"/>
      <c r="C30" s="155"/>
      <c r="D30" s="156"/>
      <c r="E30" s="115"/>
      <c r="F30" s="116"/>
      <c r="G30" s="115"/>
      <c r="H30" s="117"/>
      <c r="I30" s="118"/>
    </row>
    <row r="31" spans="1:14">
      <c r="A31" s="249" t="s">
        <v>175</v>
      </c>
      <c r="B31" s="1097" t="s">
        <v>176</v>
      </c>
      <c r="C31" s="1097"/>
      <c r="D31" s="1097"/>
      <c r="E31" s="564">
        <f>SUM(E32:E34)</f>
        <v>0</v>
      </c>
      <c r="F31" s="563">
        <f>SUM(F32:F34)</f>
        <v>5368.2</v>
      </c>
      <c r="G31" s="564">
        <f>SUM(G32:G34)</f>
        <v>1637</v>
      </c>
      <c r="H31" s="565" t="s">
        <v>273</v>
      </c>
      <c r="I31" s="566">
        <f>(G31/F31)*100</f>
        <v>30.494392906374578</v>
      </c>
    </row>
    <row r="32" spans="1:14" ht="26.25">
      <c r="A32" s="522" t="s">
        <v>175</v>
      </c>
      <c r="B32" s="432" t="s">
        <v>512</v>
      </c>
      <c r="C32" s="567" t="s">
        <v>529</v>
      </c>
      <c r="D32" s="568" t="s">
        <v>590</v>
      </c>
      <c r="E32" s="274">
        <v>0</v>
      </c>
      <c r="F32" s="275">
        <v>1000</v>
      </c>
      <c r="G32" s="274">
        <v>1000</v>
      </c>
      <c r="H32" s="569" t="s">
        <v>273</v>
      </c>
      <c r="I32" s="570">
        <f t="shared" ref="I32:I34" si="10">(G32/F32)*100</f>
        <v>100</v>
      </c>
    </row>
    <row r="33" spans="1:9">
      <c r="A33" s="431" t="s">
        <v>175</v>
      </c>
      <c r="B33" s="432" t="s">
        <v>430</v>
      </c>
      <c r="C33" s="571" t="s">
        <v>409</v>
      </c>
      <c r="D33" s="572" t="s">
        <v>410</v>
      </c>
      <c r="E33" s="274">
        <v>0</v>
      </c>
      <c r="F33" s="275">
        <v>3731.5</v>
      </c>
      <c r="G33" s="274">
        <v>0</v>
      </c>
      <c r="H33" s="10" t="s">
        <v>273</v>
      </c>
      <c r="I33" s="570">
        <f t="shared" si="10"/>
        <v>0</v>
      </c>
    </row>
    <row r="34" spans="1:9" ht="15.75" thickBot="1">
      <c r="A34" s="573" t="s">
        <v>175</v>
      </c>
      <c r="B34" s="574" t="s">
        <v>633</v>
      </c>
      <c r="C34" s="575" t="s">
        <v>667</v>
      </c>
      <c r="D34" s="568" t="s">
        <v>590</v>
      </c>
      <c r="E34" s="274">
        <v>0</v>
      </c>
      <c r="F34" s="275">
        <v>636.70000000000005</v>
      </c>
      <c r="G34" s="274">
        <v>637</v>
      </c>
      <c r="H34" s="569" t="s">
        <v>273</v>
      </c>
      <c r="I34" s="570">
        <f t="shared" si="10"/>
        <v>100.04711795193968</v>
      </c>
    </row>
    <row r="35" spans="1:9" ht="16.5" thickBot="1">
      <c r="A35" s="252" t="s">
        <v>320</v>
      </c>
      <c r="B35" s="253"/>
      <c r="C35" s="253"/>
      <c r="D35" s="253"/>
      <c r="E35" s="254">
        <f>E31</f>
        <v>0</v>
      </c>
      <c r="F35" s="354">
        <f>F31</f>
        <v>5368.2</v>
      </c>
      <c r="G35" s="254">
        <f>G31</f>
        <v>1637</v>
      </c>
      <c r="H35" s="576" t="s">
        <v>273</v>
      </c>
      <c r="I35" s="256">
        <f>G35/F35*100</f>
        <v>30.494392906374578</v>
      </c>
    </row>
    <row r="36" spans="1:9" ht="16.5" thickBot="1">
      <c r="A36" s="119"/>
      <c r="B36" s="119"/>
      <c r="C36" s="119"/>
      <c r="D36" s="119"/>
      <c r="E36" s="119"/>
      <c r="F36" s="120"/>
      <c r="G36" s="119"/>
      <c r="H36" s="121"/>
      <c r="I36" s="121"/>
    </row>
    <row r="37" spans="1:9" ht="16.5" thickBot="1">
      <c r="A37" s="438" t="s">
        <v>411</v>
      </c>
      <c r="B37" s="439"/>
      <c r="C37" s="440"/>
      <c r="D37" s="277"/>
      <c r="E37" s="347">
        <f>E25+E35</f>
        <v>6874.8</v>
      </c>
      <c r="F37" s="347">
        <f>F25+F35</f>
        <v>18834</v>
      </c>
      <c r="G37" s="278">
        <f>G25+G35</f>
        <v>17800</v>
      </c>
      <c r="H37" s="279">
        <f>(G37/E37)*100</f>
        <v>258.91662302903359</v>
      </c>
      <c r="I37" s="441">
        <f>(G37/F37)*100</f>
        <v>94.50992885207603</v>
      </c>
    </row>
    <row r="38" spans="1:9">
      <c r="E38"/>
      <c r="F38"/>
      <c r="G38"/>
    </row>
  </sheetData>
  <mergeCells count="4">
    <mergeCell ref="A2:D2"/>
    <mergeCell ref="B8:C8"/>
    <mergeCell ref="A25:C25"/>
    <mergeCell ref="B31:D31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5</vt:i4>
      </vt:variant>
    </vt:vector>
  </HeadingPairs>
  <TitlesOfParts>
    <vt:vector size="15" baseType="lpstr">
      <vt:lpstr>Kap.01</vt:lpstr>
      <vt:lpstr>Kap.02</vt:lpstr>
      <vt:lpstr>Kap. 03</vt:lpstr>
      <vt:lpstr>Kap. 04 </vt:lpstr>
      <vt:lpstr>Kap. 05</vt:lpstr>
      <vt:lpstr>Kap. 06</vt:lpstr>
      <vt:lpstr>Kap. 07</vt:lpstr>
      <vt:lpstr>Kap. 08</vt:lpstr>
      <vt:lpstr>Kap. 09</vt:lpstr>
      <vt:lpstr>Kap. 10</vt:lpstr>
      <vt:lpstr>'Kap. 04 '!Oblast_tisku</vt:lpstr>
      <vt:lpstr>'Kap. 07'!Oblast_tisku</vt:lpstr>
      <vt:lpstr>'Kap. 08'!Oblast_tisku</vt:lpstr>
      <vt:lpstr>'Kap. 09'!Oblast_tisku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Řechtáčková Pavla Bc. (P8)</cp:lastModifiedBy>
  <cp:lastPrinted>2025-05-22T08:21:00Z</cp:lastPrinted>
  <dcterms:created xsi:type="dcterms:W3CDTF">2014-06-06T09:29:24Z</dcterms:created>
  <dcterms:modified xsi:type="dcterms:W3CDTF">2025-05-26T11:48:55Z</dcterms:modified>
</cp:coreProperties>
</file>